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recha1\Documents\Papers\Fossil fuel resources and extraction costs\"/>
    </mc:Choice>
  </mc:AlternateContent>
  <bookViews>
    <workbookView xWindow="0" yWindow="0" windowWidth="23040" windowHeight="9408"/>
  </bookViews>
  <sheets>
    <sheet name="Coal data summary" sheetId="2" r:id="rId1"/>
    <sheet name="Coal resource" sheetId="1" r:id="rId2"/>
    <sheet name="Coal - Production costs" sheetId="3" r:id="rId3"/>
    <sheet name="Supply cost curv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E9" i="3"/>
  <c r="F8" i="3"/>
  <c r="E8" i="3"/>
  <c r="E7" i="3"/>
  <c r="F6" i="3"/>
  <c r="E6" i="3"/>
  <c r="D7" i="2"/>
  <c r="D6" i="2"/>
  <c r="D4" i="2"/>
  <c r="D3" i="2"/>
  <c r="AB28" i="1"/>
  <c r="AJ28" i="1"/>
  <c r="BF28" i="1"/>
  <c r="L4" i="4" l="1"/>
  <c r="M4" i="4"/>
  <c r="N4" i="4"/>
  <c r="O4" i="4"/>
  <c r="P4" i="4"/>
  <c r="Q4" i="4"/>
  <c r="R4" i="4"/>
  <c r="K4" i="4"/>
  <c r="I4" i="4"/>
  <c r="BF7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C8" i="1"/>
  <c r="BD8" i="1"/>
  <c r="BE8" i="1"/>
  <c r="BC9" i="1"/>
  <c r="BD9" i="1"/>
  <c r="BE9" i="1"/>
  <c r="BC10" i="1"/>
  <c r="BD10" i="1"/>
  <c r="BE10" i="1"/>
  <c r="BC11" i="1"/>
  <c r="BD11" i="1"/>
  <c r="BE11" i="1"/>
  <c r="BC12" i="1"/>
  <c r="BD12" i="1"/>
  <c r="BE12" i="1"/>
  <c r="BC13" i="1"/>
  <c r="BD13" i="1"/>
  <c r="BE13" i="1"/>
  <c r="BC14" i="1"/>
  <c r="BD14" i="1"/>
  <c r="BE14" i="1"/>
  <c r="BC15" i="1"/>
  <c r="BD15" i="1"/>
  <c r="BE15" i="1"/>
  <c r="BC16" i="1"/>
  <c r="BD16" i="1"/>
  <c r="BE16" i="1"/>
  <c r="BC17" i="1"/>
  <c r="BD17" i="1"/>
  <c r="BE17" i="1"/>
  <c r="BC18" i="1"/>
  <c r="BD18" i="1"/>
  <c r="BE18" i="1"/>
  <c r="BC19" i="1"/>
  <c r="BD19" i="1"/>
  <c r="BE19" i="1"/>
  <c r="BC20" i="1"/>
  <c r="BD20" i="1"/>
  <c r="BE20" i="1"/>
  <c r="BC21" i="1"/>
  <c r="BD21" i="1"/>
  <c r="BE21" i="1"/>
  <c r="BC22" i="1"/>
  <c r="BD22" i="1"/>
  <c r="BE22" i="1"/>
  <c r="BC23" i="1"/>
  <c r="BD23" i="1"/>
  <c r="BE23" i="1"/>
  <c r="BC24" i="1"/>
  <c r="BD24" i="1"/>
  <c r="BE24" i="1"/>
  <c r="BD7" i="1"/>
  <c r="BE7" i="1"/>
  <c r="BC7" i="1"/>
  <c r="AZ8" i="1"/>
  <c r="BA8" i="1"/>
  <c r="BB8" i="1"/>
  <c r="AZ9" i="1"/>
  <c r="BA9" i="1"/>
  <c r="BB9" i="1"/>
  <c r="AZ10" i="1"/>
  <c r="BA10" i="1"/>
  <c r="BB10" i="1"/>
  <c r="AZ11" i="1"/>
  <c r="BA11" i="1"/>
  <c r="BB11" i="1"/>
  <c r="AZ12" i="1"/>
  <c r="BA12" i="1"/>
  <c r="BB12" i="1"/>
  <c r="AZ13" i="1"/>
  <c r="BA13" i="1"/>
  <c r="BB13" i="1"/>
  <c r="AZ14" i="1"/>
  <c r="BA14" i="1"/>
  <c r="BB14" i="1"/>
  <c r="AZ15" i="1"/>
  <c r="BA15" i="1"/>
  <c r="BB15" i="1"/>
  <c r="AZ16" i="1"/>
  <c r="BA16" i="1"/>
  <c r="BB16" i="1"/>
  <c r="AZ17" i="1"/>
  <c r="BA17" i="1"/>
  <c r="BB17" i="1"/>
  <c r="AZ18" i="1"/>
  <c r="BA18" i="1"/>
  <c r="BB18" i="1"/>
  <c r="AZ19" i="1"/>
  <c r="BA19" i="1"/>
  <c r="BB19" i="1"/>
  <c r="AZ20" i="1"/>
  <c r="BA20" i="1"/>
  <c r="BB20" i="1"/>
  <c r="AZ21" i="1"/>
  <c r="BA21" i="1"/>
  <c r="BB21" i="1"/>
  <c r="AZ22" i="1"/>
  <c r="BA22" i="1"/>
  <c r="BB22" i="1"/>
  <c r="AZ23" i="1"/>
  <c r="BA23" i="1"/>
  <c r="BB23" i="1"/>
  <c r="AZ24" i="1"/>
  <c r="BA24" i="1"/>
  <c r="BB24" i="1"/>
  <c r="BA7" i="1"/>
  <c r="BB7" i="1"/>
  <c r="AZ7" i="1"/>
  <c r="AW8" i="1"/>
  <c r="AX8" i="1"/>
  <c r="AY8" i="1"/>
  <c r="AW9" i="1"/>
  <c r="AX9" i="1"/>
  <c r="AY9" i="1"/>
  <c r="AW10" i="1"/>
  <c r="AX10" i="1"/>
  <c r="AY10" i="1"/>
  <c r="AW11" i="1"/>
  <c r="AX11" i="1"/>
  <c r="AY11" i="1"/>
  <c r="AW12" i="1"/>
  <c r="AX12" i="1"/>
  <c r="AY12" i="1"/>
  <c r="AW13" i="1"/>
  <c r="AX13" i="1"/>
  <c r="AY13" i="1"/>
  <c r="AW14" i="1"/>
  <c r="AX14" i="1"/>
  <c r="AY14" i="1"/>
  <c r="AW15" i="1"/>
  <c r="AX15" i="1"/>
  <c r="AY15" i="1"/>
  <c r="AW16" i="1"/>
  <c r="AX16" i="1"/>
  <c r="AY16" i="1"/>
  <c r="AW17" i="1"/>
  <c r="AX17" i="1"/>
  <c r="AY17" i="1"/>
  <c r="AW18" i="1"/>
  <c r="AX18" i="1"/>
  <c r="AY18" i="1"/>
  <c r="AW19" i="1"/>
  <c r="AX19" i="1"/>
  <c r="AY19" i="1"/>
  <c r="AW20" i="1"/>
  <c r="AX20" i="1"/>
  <c r="AY20" i="1"/>
  <c r="AW21" i="1"/>
  <c r="AX21" i="1"/>
  <c r="AY21" i="1"/>
  <c r="AW22" i="1"/>
  <c r="AX22" i="1"/>
  <c r="AY22" i="1"/>
  <c r="AW23" i="1"/>
  <c r="AX23" i="1"/>
  <c r="AY23" i="1"/>
  <c r="AW24" i="1"/>
  <c r="AX24" i="1"/>
  <c r="AY24" i="1"/>
  <c r="AX7" i="1"/>
  <c r="AY7" i="1"/>
  <c r="AW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S7" i="1"/>
  <c r="AT7" i="1"/>
  <c r="AR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M7" i="1"/>
  <c r="AN7" i="1"/>
  <c r="AL7" i="1"/>
  <c r="F7" i="3" l="1"/>
  <c r="AB5" i="4" l="1"/>
  <c r="Z5" i="4"/>
  <c r="AH4" i="4"/>
  <c r="AI4" i="4"/>
  <c r="AC4" i="4"/>
  <c r="AD4" i="4"/>
  <c r="AE4" i="4"/>
  <c r="AF4" i="4"/>
  <c r="AG4" i="4"/>
  <c r="AB4" i="4"/>
  <c r="Z4" i="4"/>
  <c r="AX28" i="1"/>
  <c r="AY28" i="1"/>
  <c r="AC5" i="4" s="1"/>
  <c r="AZ28" i="1"/>
  <c r="AD5" i="4" s="1"/>
  <c r="BA28" i="1"/>
  <c r="AE5" i="4" s="1"/>
  <c r="BB28" i="1"/>
  <c r="AF5" i="4" s="1"/>
  <c r="BC28" i="1"/>
  <c r="AG5" i="4" s="1"/>
  <c r="BD28" i="1"/>
  <c r="AH5" i="4" s="1"/>
  <c r="BE28" i="1"/>
  <c r="AI5" i="4" s="1"/>
  <c r="AW28" i="1"/>
  <c r="G9" i="4" l="1"/>
  <c r="H9" i="4"/>
  <c r="I9" i="4"/>
  <c r="D8" i="4"/>
  <c r="E8" i="4"/>
  <c r="F8" i="4"/>
  <c r="G8" i="4"/>
  <c r="H8" i="4"/>
  <c r="I8" i="4"/>
  <c r="J8" i="4"/>
  <c r="K8" i="4"/>
  <c r="M8" i="4"/>
  <c r="C8" i="4"/>
  <c r="AA4" i="4" l="1"/>
  <c r="U4" i="4"/>
  <c r="V4" i="4"/>
  <c r="W4" i="4"/>
  <c r="X4" i="4"/>
  <c r="Y4" i="4"/>
  <c r="T5" i="4"/>
  <c r="T6" i="4" s="1"/>
  <c r="T4" i="4"/>
  <c r="AC28" i="1"/>
  <c r="A5" i="4"/>
  <c r="A6" i="4" s="1"/>
  <c r="H4" i="4"/>
  <c r="J4" i="4"/>
  <c r="B4" i="4"/>
  <c r="C4" i="4"/>
  <c r="D4" i="4"/>
  <c r="E4" i="4"/>
  <c r="F4" i="4"/>
  <c r="G4" i="4"/>
  <c r="A4" i="4"/>
  <c r="S28" i="1"/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7" i="1"/>
  <c r="AH28" i="1" s="1"/>
  <c r="Y5" i="4" s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F28" i="1" s="1"/>
  <c r="W5" i="4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7" i="1"/>
  <c r="T8" i="1"/>
  <c r="U8" i="1"/>
  <c r="V8" i="1"/>
  <c r="W8" i="1"/>
  <c r="X8" i="1"/>
  <c r="Y8" i="1"/>
  <c r="Z8" i="1"/>
  <c r="AA8" i="1"/>
  <c r="T9" i="1"/>
  <c r="U9" i="1"/>
  <c r="V9" i="1"/>
  <c r="W9" i="1"/>
  <c r="X9" i="1"/>
  <c r="Y9" i="1"/>
  <c r="Z9" i="1"/>
  <c r="AA9" i="1"/>
  <c r="T10" i="1"/>
  <c r="U10" i="1"/>
  <c r="V10" i="1"/>
  <c r="W10" i="1"/>
  <c r="X10" i="1"/>
  <c r="Y10" i="1"/>
  <c r="Z10" i="1"/>
  <c r="AA10" i="1"/>
  <c r="T11" i="1"/>
  <c r="U11" i="1"/>
  <c r="V11" i="1"/>
  <c r="W11" i="1"/>
  <c r="X11" i="1"/>
  <c r="Y11" i="1"/>
  <c r="Z11" i="1"/>
  <c r="AA11" i="1"/>
  <c r="T12" i="1"/>
  <c r="U12" i="1"/>
  <c r="V12" i="1"/>
  <c r="W12" i="1"/>
  <c r="X12" i="1"/>
  <c r="Y12" i="1"/>
  <c r="Z12" i="1"/>
  <c r="AA12" i="1"/>
  <c r="T13" i="1"/>
  <c r="U13" i="1"/>
  <c r="V13" i="1"/>
  <c r="W13" i="1"/>
  <c r="X13" i="1"/>
  <c r="Y13" i="1"/>
  <c r="Z13" i="1"/>
  <c r="AA13" i="1"/>
  <c r="T14" i="1"/>
  <c r="U14" i="1"/>
  <c r="V14" i="1"/>
  <c r="W14" i="1"/>
  <c r="X14" i="1"/>
  <c r="Y14" i="1"/>
  <c r="Z14" i="1"/>
  <c r="AA14" i="1"/>
  <c r="T15" i="1"/>
  <c r="U15" i="1"/>
  <c r="V15" i="1"/>
  <c r="W15" i="1"/>
  <c r="X15" i="1"/>
  <c r="Y15" i="1"/>
  <c r="Z15" i="1"/>
  <c r="AA15" i="1"/>
  <c r="T16" i="1"/>
  <c r="U16" i="1"/>
  <c r="V16" i="1"/>
  <c r="W16" i="1"/>
  <c r="X16" i="1"/>
  <c r="Y16" i="1"/>
  <c r="Z16" i="1"/>
  <c r="AA16" i="1"/>
  <c r="T17" i="1"/>
  <c r="U17" i="1"/>
  <c r="V17" i="1"/>
  <c r="W17" i="1"/>
  <c r="X17" i="1"/>
  <c r="Y17" i="1"/>
  <c r="Z17" i="1"/>
  <c r="AA17" i="1"/>
  <c r="T18" i="1"/>
  <c r="U18" i="1"/>
  <c r="V18" i="1"/>
  <c r="W18" i="1"/>
  <c r="X18" i="1"/>
  <c r="Y18" i="1"/>
  <c r="Z18" i="1"/>
  <c r="AA18" i="1"/>
  <c r="T19" i="1"/>
  <c r="U19" i="1"/>
  <c r="V19" i="1"/>
  <c r="W19" i="1"/>
  <c r="X19" i="1"/>
  <c r="Y19" i="1"/>
  <c r="Z19" i="1"/>
  <c r="AA19" i="1"/>
  <c r="T20" i="1"/>
  <c r="U20" i="1"/>
  <c r="V20" i="1"/>
  <c r="W20" i="1"/>
  <c r="X20" i="1"/>
  <c r="Y20" i="1"/>
  <c r="Z20" i="1"/>
  <c r="AA20" i="1"/>
  <c r="T21" i="1"/>
  <c r="U21" i="1"/>
  <c r="V21" i="1"/>
  <c r="W21" i="1"/>
  <c r="X21" i="1"/>
  <c r="Y21" i="1"/>
  <c r="Z21" i="1"/>
  <c r="AA21" i="1"/>
  <c r="T22" i="1"/>
  <c r="U22" i="1"/>
  <c r="V22" i="1"/>
  <c r="W22" i="1"/>
  <c r="X22" i="1"/>
  <c r="Y22" i="1"/>
  <c r="Z22" i="1"/>
  <c r="AA22" i="1"/>
  <c r="T23" i="1"/>
  <c r="U23" i="1"/>
  <c r="V23" i="1"/>
  <c r="W23" i="1"/>
  <c r="X23" i="1"/>
  <c r="Y23" i="1"/>
  <c r="Z23" i="1"/>
  <c r="AA23" i="1"/>
  <c r="T24" i="1"/>
  <c r="U24" i="1"/>
  <c r="V24" i="1"/>
  <c r="W24" i="1"/>
  <c r="X24" i="1"/>
  <c r="Y24" i="1"/>
  <c r="Z24" i="1"/>
  <c r="AA24" i="1"/>
  <c r="AA7" i="1"/>
  <c r="Z7" i="1"/>
  <c r="Y7" i="1"/>
  <c r="Y28" i="1" s="1"/>
  <c r="G5" i="4" s="1"/>
  <c r="X7" i="1"/>
  <c r="W7" i="1"/>
  <c r="V7" i="1"/>
  <c r="U7" i="1"/>
  <c r="U28" i="1" s="1"/>
  <c r="C5" i="4" s="1"/>
  <c r="T7" i="1"/>
  <c r="AI28" i="1" l="1"/>
  <c r="AA5" i="4" s="1"/>
  <c r="AG28" i="1"/>
  <c r="X5" i="4" s="1"/>
  <c r="AE28" i="1"/>
  <c r="V5" i="4" s="1"/>
  <c r="AD28" i="1"/>
  <c r="U5" i="4" s="1"/>
  <c r="U6" i="4" s="1"/>
  <c r="AA28" i="1"/>
  <c r="J5" i="4" s="1"/>
  <c r="Z28" i="1"/>
  <c r="H5" i="4" s="1"/>
  <c r="X28" i="1"/>
  <c r="F5" i="4" s="1"/>
  <c r="W28" i="1"/>
  <c r="E5" i="4" s="1"/>
  <c r="V28" i="1"/>
  <c r="D5" i="4" s="1"/>
  <c r="T28" i="1"/>
  <c r="B5" i="4" s="1"/>
  <c r="B6" i="4" s="1"/>
  <c r="C6" i="4" s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P7" i="1"/>
  <c r="AQ7" i="1"/>
  <c r="AO7" i="1"/>
  <c r="V6" i="4" l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AR28" i="1"/>
  <c r="J9" i="4" s="1"/>
  <c r="AQ28" i="1"/>
  <c r="AU12" i="1"/>
  <c r="AN28" i="1"/>
  <c r="F9" i="4" s="1"/>
  <c r="AP28" i="1"/>
  <c r="AO28" i="1"/>
  <c r="AM28" i="1"/>
  <c r="E9" i="4" s="1"/>
  <c r="AU7" i="1"/>
  <c r="AU24" i="1"/>
  <c r="AU20" i="1"/>
  <c r="AU16" i="1"/>
  <c r="AT28" i="1"/>
  <c r="M9" i="4" s="1"/>
  <c r="AS28" i="1"/>
  <c r="K9" i="4" s="1"/>
  <c r="AU8" i="1"/>
  <c r="AU21" i="1"/>
  <c r="AU17" i="1"/>
  <c r="AU13" i="1"/>
  <c r="AU9" i="1"/>
  <c r="AU23" i="1"/>
  <c r="AU22" i="1"/>
  <c r="AU19" i="1"/>
  <c r="AU18" i="1"/>
  <c r="AU15" i="1"/>
  <c r="AU14" i="1"/>
  <c r="AU11" i="1"/>
  <c r="AU10" i="1"/>
  <c r="AL28" i="1"/>
  <c r="D9" i="4" s="1"/>
  <c r="O28" i="1"/>
  <c r="N28" i="1"/>
  <c r="M2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D10" i="4" l="1"/>
  <c r="E10" i="4" s="1"/>
  <c r="F10" i="4" s="1"/>
  <c r="G10" i="4" s="1"/>
  <c r="H10" i="4" s="1"/>
  <c r="I10" i="4" s="1"/>
  <c r="J10" i="4" s="1"/>
  <c r="K10" i="4" s="1"/>
  <c r="M10" i="4" s="1"/>
  <c r="C10" i="4"/>
  <c r="P28" i="1"/>
  <c r="AU28" i="1"/>
  <c r="D28" i="1"/>
  <c r="E2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I28" i="1"/>
  <c r="H28" i="1"/>
  <c r="G28" i="1"/>
  <c r="F28" i="1"/>
  <c r="J28" i="1" l="1"/>
  <c r="Q28" i="1" l="1"/>
  <c r="L28" i="1"/>
  <c r="K2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7" i="1"/>
  <c r="C28" i="1" l="1"/>
</calcChain>
</file>

<file path=xl/sharedStrings.xml><?xml version="1.0" encoding="utf-8"?>
<sst xmlns="http://schemas.openxmlformats.org/spreadsheetml/2006/main" count="149" uniqueCount="102">
  <si>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</si>
  <si>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</si>
  <si>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</si>
  <si>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</si>
  <si>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</si>
  <si>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</si>
  <si>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</si>
  <si>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</si>
  <si>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</si>
  <si>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</si>
  <si>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</si>
  <si>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</si>
  <si>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</si>
  <si>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</si>
  <si>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</si>
  <si>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</si>
  <si>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</si>
  <si>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</si>
  <si>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</si>
  <si>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</si>
  <si>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</si>
  <si>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</si>
  <si>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SUB-TOTAL</t>
  </si>
  <si>
    <t>TOTAL</t>
  </si>
  <si>
    <t>Reserves   (EJ)</t>
  </si>
  <si>
    <t>Resources (EJ)</t>
  </si>
  <si>
    <t>Hard coal</t>
  </si>
  <si>
    <t>Lignite</t>
  </si>
  <si>
    <t>Reservoir type</t>
  </si>
  <si>
    <t>Reserves/ Resources</t>
  </si>
  <si>
    <t>Quantity</t>
  </si>
  <si>
    <t>Cost</t>
  </si>
  <si>
    <t>Value (EJ)</t>
  </si>
  <si>
    <t>Assumption</t>
  </si>
  <si>
    <t>Value ($US/GJ)</t>
  </si>
  <si>
    <t>Reserves</t>
  </si>
  <si>
    <t>-</t>
  </si>
  <si>
    <t>Resources</t>
  </si>
  <si>
    <t>Sub-total</t>
  </si>
  <si>
    <t>Total</t>
  </si>
  <si>
    <t>LEGEND</t>
  </si>
  <si>
    <t>RR</t>
  </si>
  <si>
    <t>Recovery rate</t>
  </si>
  <si>
    <t>COAL</t>
  </si>
  <si>
    <t>Surface (EJ)</t>
  </si>
  <si>
    <t>Underground (EJ)</t>
  </si>
  <si>
    <t>Sources: GEA</t>
  </si>
  <si>
    <t>ETSAP; GEA</t>
  </si>
  <si>
    <t>Assumptions</t>
  </si>
  <si>
    <t>Category</t>
  </si>
  <si>
    <t>Regional distinction</t>
  </si>
  <si>
    <t>Production costs ($/GJ)</t>
  </si>
  <si>
    <t># cost bins</t>
  </si>
  <si>
    <t>GEA extraction costs ($/GJ)</t>
  </si>
  <si>
    <t>Cost multiplier</t>
  </si>
  <si>
    <t>Cost mark-up ($/GJ)</t>
  </si>
  <si>
    <t>C</t>
  </si>
  <si>
    <t xml:space="preserve">Min </t>
  </si>
  <si>
    <t>Max</t>
  </si>
  <si>
    <t>all</t>
  </si>
  <si>
    <t>C stands for comments (see below)</t>
  </si>
  <si>
    <t>Comments</t>
  </si>
  <si>
    <t>Reference</t>
  </si>
  <si>
    <t>Comment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</si>
  <si>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</si>
  <si>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Coal production costs data</t>
  </si>
  <si>
    <t>Coal type</t>
  </si>
  <si>
    <t>C I</t>
  </si>
  <si>
    <t>C II</t>
  </si>
  <si>
    <t>C III</t>
  </si>
  <si>
    <t>C IV</t>
  </si>
  <si>
    <t>B I</t>
  </si>
  <si>
    <t>B II</t>
  </si>
  <si>
    <t>B III</t>
  </si>
  <si>
    <t>Hard coal resource</t>
  </si>
  <si>
    <t>25% of resource; 10% recovery rate</t>
  </si>
  <si>
    <t>Note:</t>
  </si>
  <si>
    <t>The quantity in each cost category is the result of taking the fraction of each type (surface, underground) of the total resource and multiplying that by the reserves values (Columns D and E)</t>
  </si>
  <si>
    <t xml:space="preserve">Note: these amounts start with the GEA reserves data  </t>
  </si>
  <si>
    <t>Losses in the mining process (GEA, p. 462) of 10% for surface mining and 50% for underground mining are not taken into account here</t>
  </si>
  <si>
    <t>Use GEA cost data</t>
  </si>
  <si>
    <t>CI</t>
  </si>
  <si>
    <t>CII</t>
  </si>
  <si>
    <t>CIII</t>
  </si>
  <si>
    <t>CIV</t>
  </si>
  <si>
    <t>Start by assuming that all of the reserves are available</t>
  </si>
  <si>
    <t>BI</t>
  </si>
  <si>
    <t>BII</t>
  </si>
  <si>
    <t>BIII</t>
  </si>
  <si>
    <t>Lignite resource</t>
  </si>
  <si>
    <t>10% of resource; 20% recovery rate</t>
  </si>
  <si>
    <t>65% of resource; 5% recovery rate</t>
  </si>
  <si>
    <t>10% of resource; 33% recovery</t>
  </si>
  <si>
    <t>25% of resource; 20% recovery</t>
  </si>
  <si>
    <t>65% of resource; 10% recovery</t>
  </si>
  <si>
    <t>GEA Reserves and Resources data</t>
  </si>
  <si>
    <t>Recoverable reserves amounts</t>
  </si>
  <si>
    <t>Recoverable resources amounts</t>
  </si>
  <si>
    <t>1.20-12.00</t>
  </si>
  <si>
    <t>12.00-36.00</t>
  </si>
  <si>
    <t>1.40-8.00</t>
  </si>
  <si>
    <t>8.00-24.00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</si>
</sst>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44" fontId="31" fillId="0" borderId="0" applyFont="0" applyFill="0" applyBorder="0" applyAlignment="0" applyProtection="0"/>
  </cellStyleXfs>
  <cellXfs count="182">
    <xf numFmtId="0" fontId="0" fillId="0" borderId="0" xfId="0"/>
    <xf numFmtId="1" fontId="0" fillId="0" borderId="1" xfId="0" applyNumberFormat="1" applyFont="1" applyBorder="1"/>
    <xf numFmtId="0" fontId="3" fillId="0" borderId="6" xfId="0" applyFont="1" applyBorder="1" applyAlignment="1">
      <alignment horizontal="center"/>
    </xf>
    <xf numFmtId="1" fontId="0" fillId="0" borderId="3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4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 wrapText="1" readingOrder="1"/>
    </xf>
    <xf numFmtId="0" fontId="10" fillId="8" borderId="14" xfId="0" applyFont="1" applyFill="1" applyBorder="1" applyAlignment="1">
      <alignment horizontal="left" vertical="center" wrapText="1" inden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center" vertical="center" wrapText="1" readingOrder="1"/>
    </xf>
    <xf numFmtId="0" fontId="14" fillId="8" borderId="14" xfId="0" applyFont="1" applyFill="1" applyBorder="1" applyAlignment="1">
      <alignment horizontal="center" vertical="center" wrapText="1" readingOrder="1"/>
    </xf>
    <xf numFmtId="0" fontId="10" fillId="9" borderId="14" xfId="0" applyFont="1" applyFill="1" applyBorder="1" applyAlignment="1">
      <alignment horizontal="left" vertical="center" wrapText="1" indent="1" readingOrder="1"/>
    </xf>
    <xf numFmtId="0" fontId="12" fillId="9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center" vertical="center" wrapText="1" readingOrder="1"/>
    </xf>
    <xf numFmtId="0" fontId="15" fillId="9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left" vertical="center" wrapText="1" indent="1" readingOrder="1"/>
    </xf>
    <xf numFmtId="0" fontId="10" fillId="8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left" vertical="center" wrapText="1" indent="1" readingOrder="1"/>
    </xf>
    <xf numFmtId="0" fontId="10" fillId="9" borderId="14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20" fillId="0" borderId="0" xfId="0" applyFont="1"/>
    <xf numFmtId="0" fontId="0" fillId="4" borderId="0" xfId="0" applyFill="1"/>
    <xf numFmtId="1" fontId="0" fillId="0" borderId="0" xfId="0" applyNumberFormat="1"/>
    <xf numFmtId="0" fontId="0" fillId="11" borderId="0" xfId="0" applyFill="1"/>
    <xf numFmtId="3" fontId="0" fillId="12" borderId="0" xfId="0" applyNumberFormat="1" applyFill="1"/>
    <xf numFmtId="1" fontId="0" fillId="4" borderId="0" xfId="0" applyNumberFormat="1" applyFill="1"/>
    <xf numFmtId="1" fontId="11" fillId="8" borderId="14" xfId="0" applyNumberFormat="1" applyFont="1" applyFill="1" applyBorder="1" applyAlignment="1">
      <alignment horizontal="center" vertical="center" wrapText="1" readingOrder="1"/>
    </xf>
    <xf numFmtId="1" fontId="11" fillId="9" borderId="14" xfId="0" applyNumberFormat="1" applyFont="1" applyFill="1" applyBorder="1" applyAlignment="1">
      <alignment horizontal="center" vertical="center" wrapText="1" readingOrder="1"/>
    </xf>
    <xf numFmtId="1" fontId="13" fillId="8" borderId="14" xfId="0" applyNumberFormat="1" applyFont="1" applyFill="1" applyBorder="1" applyAlignment="1">
      <alignment horizontal="center" vertical="center" wrapText="1" readingOrder="1"/>
    </xf>
    <xf numFmtId="1" fontId="13" fillId="9" borderId="1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14" borderId="0" xfId="0" applyFont="1" applyFill="1"/>
    <xf numFmtId="0" fontId="23" fillId="14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14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wrapText="1"/>
    </xf>
    <xf numFmtId="1" fontId="0" fillId="4" borderId="20" xfId="0" applyNumberFormat="1" applyFont="1" applyFill="1" applyBorder="1"/>
    <xf numFmtId="2" fontId="3" fillId="8" borderId="21" xfId="0" applyNumberFormat="1" applyFont="1" applyFill="1" applyBorder="1" applyAlignment="1">
      <alignment horizontal="center"/>
    </xf>
    <xf numFmtId="1" fontId="0" fillId="8" borderId="22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0" fillId="14" borderId="0" xfId="0" applyNumberFormat="1" applyFont="1" applyFill="1" applyBorder="1" applyAlignment="1">
      <alignment horizontal="center"/>
    </xf>
    <xf numFmtId="1" fontId="0" fillId="4" borderId="20" xfId="0" applyNumberFormat="1" applyFont="1" applyFill="1" applyBorder="1" applyAlignment="1">
      <alignment horizontal="right"/>
    </xf>
    <xf numFmtId="0" fontId="0" fillId="8" borderId="20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center"/>
    </xf>
    <xf numFmtId="0" fontId="25" fillId="8" borderId="23" xfId="0" applyFont="1" applyFill="1" applyBorder="1"/>
    <xf numFmtId="1" fontId="0" fillId="4" borderId="24" xfId="0" applyNumberFormat="1" applyFont="1" applyFill="1" applyBorder="1" applyAlignment="1">
      <alignment horizontal="right"/>
    </xf>
    <xf numFmtId="2" fontId="3" fillId="9" borderId="25" xfId="0" applyNumberFormat="1" applyFont="1" applyFill="1" applyBorder="1" applyAlignment="1">
      <alignment horizontal="center"/>
    </xf>
    <xf numFmtId="1" fontId="0" fillId="9" borderId="2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1" fontId="0" fillId="10" borderId="28" xfId="0" applyNumberFormat="1" applyFont="1" applyFill="1" applyBorder="1" applyAlignment="1">
      <alignment horizontal="right"/>
    </xf>
    <xf numFmtId="2" fontId="3" fillId="8" borderId="14" xfId="0" applyNumberFormat="1" applyFont="1" applyFill="1" applyBorder="1" applyAlignment="1">
      <alignment horizontal="center"/>
    </xf>
    <xf numFmtId="1" fontId="0" fillId="8" borderId="29" xfId="0" applyNumberFormat="1" applyFont="1" applyFill="1" applyBorder="1" applyAlignment="1">
      <alignment horizontal="center"/>
    </xf>
    <xf numFmtId="2" fontId="0" fillId="8" borderId="14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1" fontId="0" fillId="9" borderId="29" xfId="0" applyNumberFormat="1" applyFont="1" applyFill="1" applyBorder="1" applyAlignment="1">
      <alignment horizontal="center"/>
    </xf>
    <xf numFmtId="2" fontId="0" fillId="9" borderId="14" xfId="0" applyNumberFormat="1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4" fillId="9" borderId="3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14" borderId="0" xfId="0" applyFont="1" applyFill="1" applyBorder="1" applyAlignment="1">
      <alignment horizontal="center"/>
    </xf>
    <xf numFmtId="0" fontId="0" fillId="14" borderId="0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21" fillId="13" borderId="5" xfId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2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12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1" fontId="0" fillId="0" borderId="0" xfId="0" applyNumberFormat="1" applyFill="1"/>
    <xf numFmtId="44" fontId="0" fillId="0" borderId="0" xfId="4" applyFont="1"/>
    <xf numFmtId="0" fontId="21" fillId="0" borderId="0" xfId="1" applyFill="1" applyAlignment="1">
      <alignment horizontal="center"/>
    </xf>
    <xf numFmtId="44" fontId="0" fillId="0" borderId="0" xfId="0" applyNumberFormat="1"/>
    <xf numFmtId="0" fontId="29" fillId="0" borderId="0" xfId="2" applyFill="1" applyAlignment="1">
      <alignment horizontal="center"/>
    </xf>
    <xf numFmtId="44" fontId="0" fillId="0" borderId="0" xfId="4" applyFont="1" applyFill="1"/>
    <xf numFmtId="0" fontId="31" fillId="0" borderId="0" xfId="2" applyFont="1" applyFill="1" applyAlignment="1">
      <alignment horizontal="center"/>
    </xf>
    <xf numFmtId="0" fontId="21" fillId="0" borderId="0" xfId="1" applyFill="1" applyAlignment="1"/>
    <xf numFmtId="0" fontId="30" fillId="0" borderId="0" xfId="3" applyFill="1" applyAlignment="1"/>
    <xf numFmtId="0" fontId="25" fillId="9" borderId="2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textRotation="90" wrapText="1" readingOrder="1"/>
    </xf>
    <xf numFmtId="0" fontId="10" fillId="4" borderId="14" xfId="0" applyFont="1" applyFill="1" applyBorder="1" applyAlignment="1">
      <alignment horizontal="left" vertical="center" wrapText="1" readingOrder="1"/>
    </xf>
    <xf numFmtId="0" fontId="16" fillId="4" borderId="14" xfId="0" applyFont="1" applyFill="1" applyBorder="1" applyAlignment="1">
      <alignment horizontal="left" vertical="center" wrapText="1" inden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6" fillId="4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left" vertical="center" wrapText="1" indent="1" readingOrder="1"/>
    </xf>
    <xf numFmtId="0" fontId="18" fillId="7" borderId="0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wrapText="1" readingOrder="1"/>
    </xf>
    <xf numFmtId="0" fontId="13" fillId="10" borderId="14" xfId="0" applyFont="1" applyFill="1" applyBorder="1" applyAlignment="1">
      <alignment horizontal="left" vertical="center" wrapText="1" indent="1" readingOrder="1"/>
    </xf>
    <xf numFmtId="0" fontId="16" fillId="10" borderId="14" xfId="0" applyFont="1" applyFill="1" applyBorder="1" applyAlignment="1">
      <alignment horizontal="left" vertical="center" wrapText="1" indent="1" readingOrder="1"/>
    </xf>
    <xf numFmtId="0" fontId="17" fillId="10" borderId="14" xfId="0" applyFont="1" applyFill="1" applyBorder="1" applyAlignment="1">
      <alignment horizontal="center" vertical="center" wrapText="1" readingOrder="1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21" fillId="13" borderId="0" xfId="1" applyAlignment="1">
      <alignment horizontal="center"/>
    </xf>
    <xf numFmtId="0" fontId="0" fillId="0" borderId="0" xfId="0" applyAlignment="1">
      <alignment horizontal="center" wrapText="1"/>
    </xf>
    <xf numFmtId="0" fontId="31" fillId="17" borderId="0" xfId="2" applyFont="1" applyAlignment="1">
      <alignment horizontal="center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9" fillId="17" borderId="0" xfId="2" applyAlignment="1">
      <alignment horizontal="center"/>
    </xf>
    <xf numFmtId="0" fontId="31" fillId="21" borderId="0" xfId="2" applyFont="1" applyFill="1" applyAlignment="1">
      <alignment horizontal="center"/>
    </xf>
    <xf numFmtId="0" fontId="31" fillId="22" borderId="0" xfId="2" applyFont="1" applyFill="1" applyAlignment="1">
      <alignment horizontal="center"/>
    </xf>
    <xf numFmtId="0" fontId="21" fillId="20" borderId="0" xfId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3" fillId="1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</cellXfs>
  <cellStyles count="5">
    <cellStyle name="Bad" xfId="3" builtinId="27"/>
    <cellStyle name="Currency" xfId="4" builtinId="4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Hard coal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curves'!$A$6:$R$6</c:f>
              <c:numCache>
                <c:formatCode>0</c:formatCode>
                <c:ptCount val="18"/>
                <c:pt idx="0">
                  <c:v>0</c:v>
                </c:pt>
                <c:pt idx="1">
                  <c:v>2491.5</c:v>
                </c:pt>
                <c:pt idx="2">
                  <c:v>7550</c:v>
                </c:pt>
                <c:pt idx="3">
                  <c:v>9441.23</c:v>
                </c:pt>
                <c:pt idx="4">
                  <c:v>13281</c:v>
                </c:pt>
                <c:pt idx="5">
                  <c:v>14533.68</c:v>
                </c:pt>
                <c:pt idx="6">
                  <c:v>17077</c:v>
                </c:pt>
                <c:pt idx="7">
                  <c:v>17463.099999999999</c:v>
                </c:pt>
                <c:pt idx="8">
                  <c:v>23980.649999999998</c:v>
                </c:pt>
                <c:pt idx="9">
                  <c:v>24764.55</c:v>
                </c:pt>
                <c:pt idx="10">
                  <c:v>31282.1</c:v>
                </c:pt>
                <c:pt idx="11">
                  <c:v>37799.65</c:v>
                </c:pt>
                <c:pt idx="12">
                  <c:v>41058.425000000003</c:v>
                </c:pt>
                <c:pt idx="13">
                  <c:v>44317.200000000004</c:v>
                </c:pt>
                <c:pt idx="14">
                  <c:v>47575.975000000006</c:v>
                </c:pt>
                <c:pt idx="15">
                  <c:v>50834.750000000007</c:v>
                </c:pt>
                <c:pt idx="16">
                  <c:v>54093.525000000009</c:v>
                </c:pt>
                <c:pt idx="17">
                  <c:v>57352.30000000001</c:v>
                </c:pt>
              </c:numCache>
            </c:numRef>
          </c:xVal>
          <c:yVal>
            <c:numRef>
              <c:f>'Supply cost curves'!$A$4:$R$4</c:f>
              <c:numCache>
                <c:formatCode>_("$"* #,##0.00_);_("$"* \(#,##0.00\);_("$"* "-"??_);_(@_)</c:formatCode>
                <c:ptCount val="18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5.5</c:v>
                </c:pt>
                <c:pt idx="5">
                  <c:v>6.5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  <c:pt idx="14">
                  <c:v>25</c:v>
                </c:pt>
                <c:pt idx="15">
                  <c:v>28</c:v>
                </c:pt>
                <c:pt idx="16">
                  <c:v>32</c:v>
                </c:pt>
                <c:pt idx="17">
                  <c:v>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405360"/>
        <c:axId val="621405904"/>
      </c:scatterChart>
      <c:valAx>
        <c:axId val="62140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05904"/>
        <c:crosses val="autoZero"/>
        <c:crossBetween val="midCat"/>
      </c:valAx>
      <c:valAx>
        <c:axId val="62140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0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Lignite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curves'!$T$6:$AI$6</c:f>
              <c:numCache>
                <c:formatCode>0</c:formatCode>
                <c:ptCount val="16"/>
                <c:pt idx="0">
                  <c:v>0</c:v>
                </c:pt>
                <c:pt idx="1">
                  <c:v>504.57000000000005</c:v>
                </c:pt>
                <c:pt idx="2">
                  <c:v>1529</c:v>
                </c:pt>
                <c:pt idx="3">
                  <c:v>1865.6</c:v>
                </c:pt>
                <c:pt idx="4">
                  <c:v>2549</c:v>
                </c:pt>
                <c:pt idx="5">
                  <c:v>2624.57</c:v>
                </c:pt>
                <c:pt idx="6">
                  <c:v>3066.8069600000003</c:v>
                </c:pt>
                <c:pt idx="7">
                  <c:v>3220.2369600000002</c:v>
                </c:pt>
                <c:pt idx="8">
                  <c:v>3662.4739200000004</c:v>
                </c:pt>
                <c:pt idx="9">
                  <c:v>4104.7108800000005</c:v>
                </c:pt>
                <c:pt idx="10">
                  <c:v>4774.7668800000001</c:v>
                </c:pt>
                <c:pt idx="11">
                  <c:v>5444.8228799999997</c:v>
                </c:pt>
                <c:pt idx="12">
                  <c:v>6114.8788799999993</c:v>
                </c:pt>
                <c:pt idx="13">
                  <c:v>6985.9516799999992</c:v>
                </c:pt>
                <c:pt idx="14">
                  <c:v>7857.0244799999991</c:v>
                </c:pt>
                <c:pt idx="15">
                  <c:v>8728.0972799999981</c:v>
                </c:pt>
              </c:numCache>
            </c:numRef>
          </c:xVal>
          <c:yVal>
            <c:numRef>
              <c:f>'Supply cost curves'!$T$4:$AI$4</c:f>
              <c:numCache>
                <c:formatCode>_("$"* #,##0.00_);_("$"* \(#,##0.00\);_("$"* "-"??_);_(@_)</c:formatCode>
                <c:ptCount val="16"/>
                <c:pt idx="0">
                  <c:v>1.4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8.5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411344"/>
        <c:axId val="621409712"/>
      </c:scatterChart>
      <c:valAx>
        <c:axId val="62141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09712"/>
        <c:crosses val="autoZero"/>
        <c:crossBetween val="midCat"/>
      </c:valAx>
      <c:valAx>
        <c:axId val="62140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41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3810</xdr:rowOff>
    </xdr:from>
    <xdr:to>
      <xdr:col>10</xdr:col>
      <xdr:colOff>601980</xdr:colOff>
      <xdr:row>29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</xdr:colOff>
      <xdr:row>11</xdr:row>
      <xdr:rowOff>30480</xdr:rowOff>
    </xdr:from>
    <xdr:to>
      <xdr:col>29</xdr:col>
      <xdr:colOff>7620</xdr:colOff>
      <xdr:row>29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17" sqref="D17"/>
    </sheetView>
  </sheetViews>
  <sheetFormatPr defaultRowHeight="14.4" x14ac:dyDescent="0.3"/>
  <cols>
    <col min="2" max="2" width="18.5546875" customWidth="1"/>
    <col min="3" max="3" width="13.77734375" customWidth="1"/>
    <col min="4" max="4" width="14.44140625" customWidth="1"/>
    <col min="5" max="5" width="20.44140625" customWidth="1"/>
    <col min="6" max="6" width="14.77734375" customWidth="1"/>
    <col min="7" max="7" width="12.109375" customWidth="1"/>
  </cols>
  <sheetData>
    <row r="1" spans="1:9" ht="15.6" x14ac:dyDescent="0.3">
      <c r="A1" s="127"/>
      <c r="B1" s="129" t="s">
        <v>28</v>
      </c>
      <c r="C1" s="131" t="s">
        <v>29</v>
      </c>
      <c r="D1" s="133" t="s">
        <v>30</v>
      </c>
      <c r="E1" s="133"/>
      <c r="F1" s="133" t="s">
        <v>31</v>
      </c>
      <c r="G1" s="133"/>
    </row>
    <row r="2" spans="1:9" ht="15.6" x14ac:dyDescent="0.3">
      <c r="A2" s="128"/>
      <c r="B2" s="130"/>
      <c r="C2" s="132"/>
      <c r="D2" s="14" t="s">
        <v>32</v>
      </c>
      <c r="E2" s="14" t="s">
        <v>33</v>
      </c>
      <c r="F2" s="14" t="s">
        <v>34</v>
      </c>
      <c r="G2" s="14" t="s">
        <v>33</v>
      </c>
    </row>
    <row r="3" spans="1:9" ht="15.6" x14ac:dyDescent="0.3">
      <c r="A3" s="134" t="s">
        <v>43</v>
      </c>
      <c r="B3" s="135" t="s">
        <v>26</v>
      </c>
      <c r="C3" s="15" t="s">
        <v>35</v>
      </c>
      <c r="D3" s="34">
        <f>'Coal resource'!AB28</f>
        <v>18247</v>
      </c>
      <c r="E3" s="16" t="s">
        <v>46</v>
      </c>
      <c r="F3" s="17" t="s">
        <v>98</v>
      </c>
      <c r="G3" s="18" t="s">
        <v>47</v>
      </c>
      <c r="I3" t="s">
        <v>78</v>
      </c>
    </row>
    <row r="4" spans="1:9" ht="15.6" x14ac:dyDescent="0.3">
      <c r="A4" s="134"/>
      <c r="B4" s="135"/>
      <c r="C4" s="19" t="s">
        <v>37</v>
      </c>
      <c r="D4" s="35">
        <f>'Coal resource'!AU28</f>
        <v>30306.607500000006</v>
      </c>
      <c r="E4" s="20" t="s">
        <v>46</v>
      </c>
      <c r="F4" s="21" t="s">
        <v>99</v>
      </c>
      <c r="G4" s="22" t="s">
        <v>36</v>
      </c>
      <c r="I4" t="s">
        <v>79</v>
      </c>
    </row>
    <row r="5" spans="1:9" ht="18" x14ac:dyDescent="0.3">
      <c r="A5" s="134"/>
      <c r="B5" s="136" t="s">
        <v>38</v>
      </c>
      <c r="C5" s="136"/>
      <c r="D5" s="137"/>
      <c r="E5" s="137"/>
      <c r="F5" s="138"/>
      <c r="G5" s="138"/>
    </row>
    <row r="6" spans="1:9" ht="15.6" x14ac:dyDescent="0.3">
      <c r="A6" s="134"/>
      <c r="B6" s="142" t="s">
        <v>27</v>
      </c>
      <c r="C6" s="23" t="s">
        <v>35</v>
      </c>
      <c r="D6" s="36">
        <f>'Coal resource'!AJ28</f>
        <v>2778</v>
      </c>
      <c r="E6" s="16" t="s">
        <v>46</v>
      </c>
      <c r="F6" s="24" t="s">
        <v>100</v>
      </c>
      <c r="G6" s="24" t="s">
        <v>47</v>
      </c>
    </row>
    <row r="7" spans="1:9" ht="15.6" x14ac:dyDescent="0.3">
      <c r="A7" s="134"/>
      <c r="B7" s="142"/>
      <c r="C7" s="25" t="s">
        <v>37</v>
      </c>
      <c r="D7" s="37">
        <f>'Coal resource'!BF28</f>
        <v>5950.0972800000018</v>
      </c>
      <c r="E7" s="16" t="s">
        <v>46</v>
      </c>
      <c r="F7" s="26" t="s">
        <v>101</v>
      </c>
      <c r="G7" s="26"/>
    </row>
    <row r="8" spans="1:9" ht="18" x14ac:dyDescent="0.3">
      <c r="A8" s="134"/>
      <c r="B8" s="143" t="s">
        <v>38</v>
      </c>
      <c r="C8" s="143"/>
      <c r="D8" s="144"/>
      <c r="E8" s="144"/>
      <c r="F8" s="144"/>
      <c r="G8" s="144"/>
    </row>
    <row r="9" spans="1:9" ht="21" x14ac:dyDescent="0.3">
      <c r="A9" s="134"/>
      <c r="B9" s="139" t="s">
        <v>39</v>
      </c>
      <c r="C9" s="139"/>
      <c r="D9" s="140"/>
      <c r="E9" s="140"/>
      <c r="F9" s="141"/>
      <c r="G9" s="141"/>
    </row>
    <row r="10" spans="1:9" x14ac:dyDescent="0.3">
      <c r="A10" s="134"/>
    </row>
    <row r="11" spans="1:9" x14ac:dyDescent="0.3">
      <c r="A11" s="134"/>
    </row>
    <row r="12" spans="1:9" ht="15.6" x14ac:dyDescent="0.3">
      <c r="A12" s="134"/>
      <c r="B12" s="27" t="s">
        <v>40</v>
      </c>
      <c r="C12" s="27"/>
    </row>
    <row r="13" spans="1:9" x14ac:dyDescent="0.3">
      <c r="A13" s="134"/>
      <c r="B13" s="28" t="s">
        <v>41</v>
      </c>
      <c r="C13" s="28" t="s">
        <v>42</v>
      </c>
    </row>
  </sheetData>
  <mergeCells count="17">
    <mergeCell ref="A3:A13"/>
    <mergeCell ref="B3:B4"/>
    <mergeCell ref="B5:C5"/>
    <mergeCell ref="D5:E5"/>
    <mergeCell ref="F5:G5"/>
    <mergeCell ref="B9:C9"/>
    <mergeCell ref="D9:E9"/>
    <mergeCell ref="F9:G9"/>
    <mergeCell ref="B6:B7"/>
    <mergeCell ref="B8:C8"/>
    <mergeCell ref="D8:E8"/>
    <mergeCell ref="F8:G8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topLeftCell="AK1" workbookViewId="0">
      <selection activeCell="AW4" sqref="AW4:BE4"/>
    </sheetView>
  </sheetViews>
  <sheetFormatPr defaultRowHeight="14.4" x14ac:dyDescent="0.3"/>
  <cols>
    <col min="1" max="1" width="6.21875" customWidth="1"/>
    <col min="2" max="2" width="13.33203125" customWidth="1"/>
    <col min="5" max="5" width="12.33203125" customWidth="1"/>
    <col min="6" max="11" width="10.44140625" customWidth="1"/>
    <col min="17" max="17" width="10.21875" customWidth="1"/>
    <col min="18" max="18" width="10.21875" style="38" customWidth="1"/>
  </cols>
  <sheetData>
    <row r="1" spans="1:58" x14ac:dyDescent="0.3">
      <c r="C1" s="145" t="s">
        <v>95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S1" s="146" t="s">
        <v>96</v>
      </c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L1" s="147" t="s">
        <v>97</v>
      </c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</row>
    <row r="2" spans="1:58" x14ac:dyDescent="0.3"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</row>
    <row r="3" spans="1:58" x14ac:dyDescent="0.3">
      <c r="S3" s="163" t="s">
        <v>26</v>
      </c>
      <c r="T3" s="163"/>
      <c r="U3" s="163"/>
      <c r="V3" s="163"/>
      <c r="W3" s="163"/>
      <c r="X3" s="163"/>
      <c r="Y3" s="163"/>
      <c r="Z3" s="163"/>
      <c r="AA3" s="163"/>
      <c r="AB3" s="111"/>
      <c r="AC3" s="163" t="s">
        <v>27</v>
      </c>
      <c r="AD3" s="163"/>
      <c r="AE3" s="163"/>
      <c r="AF3" s="163"/>
      <c r="AG3" s="163"/>
      <c r="AH3" s="163"/>
      <c r="AI3" s="163"/>
      <c r="AJ3" s="121"/>
      <c r="AK3" s="121"/>
      <c r="AL3" s="151" t="s">
        <v>74</v>
      </c>
      <c r="AM3" s="151"/>
      <c r="AN3" s="151"/>
      <c r="AO3" s="151"/>
      <c r="AP3" s="151"/>
      <c r="AQ3" s="151"/>
      <c r="AR3" s="151"/>
      <c r="AS3" s="151"/>
      <c r="AT3" s="151"/>
      <c r="AU3" s="151"/>
      <c r="AW3" s="151" t="s">
        <v>89</v>
      </c>
      <c r="AX3" s="151"/>
      <c r="AY3" s="151"/>
      <c r="AZ3" s="151"/>
      <c r="BA3" s="151"/>
      <c r="BB3" s="151"/>
      <c r="BC3" s="151"/>
      <c r="BD3" s="151"/>
      <c r="BE3" s="151"/>
    </row>
    <row r="4" spans="1:58" x14ac:dyDescent="0.3">
      <c r="A4" s="152" t="s">
        <v>0</v>
      </c>
      <c r="B4" s="155" t="s">
        <v>1</v>
      </c>
      <c r="C4" s="158" t="s">
        <v>26</v>
      </c>
      <c r="D4" s="159"/>
      <c r="E4" s="159"/>
      <c r="F4" s="159"/>
      <c r="G4" s="159"/>
      <c r="H4" s="159"/>
      <c r="I4" s="159"/>
      <c r="J4" s="159"/>
      <c r="K4" s="160"/>
      <c r="L4" s="158" t="s">
        <v>27</v>
      </c>
      <c r="M4" s="159"/>
      <c r="N4" s="159"/>
      <c r="O4" s="159"/>
      <c r="P4" s="159"/>
      <c r="Q4" s="160"/>
      <c r="R4" s="113"/>
      <c r="S4" s="118">
        <v>1.2</v>
      </c>
      <c r="T4" s="118">
        <v>2</v>
      </c>
      <c r="U4" s="118">
        <v>3</v>
      </c>
      <c r="V4" s="118">
        <v>4</v>
      </c>
      <c r="W4" s="118">
        <v>5.5</v>
      </c>
      <c r="X4" s="118">
        <v>6.5</v>
      </c>
      <c r="Y4" s="118">
        <v>8</v>
      </c>
      <c r="Z4" s="118">
        <v>10</v>
      </c>
      <c r="AA4" s="118">
        <v>12</v>
      </c>
      <c r="AB4" s="118"/>
      <c r="AC4" s="118">
        <v>1.4</v>
      </c>
      <c r="AD4" s="118">
        <v>2</v>
      </c>
      <c r="AE4" s="118">
        <v>3</v>
      </c>
      <c r="AF4" s="118">
        <v>4</v>
      </c>
      <c r="AG4" s="118">
        <v>5</v>
      </c>
      <c r="AH4" s="118">
        <v>6</v>
      </c>
      <c r="AI4" s="118">
        <v>8</v>
      </c>
      <c r="AJ4" s="122"/>
      <c r="AK4" s="118"/>
      <c r="AL4" s="118">
        <v>12</v>
      </c>
      <c r="AM4" s="118">
        <v>14</v>
      </c>
      <c r="AN4" s="118">
        <v>16</v>
      </c>
      <c r="AO4" s="118">
        <v>19</v>
      </c>
      <c r="AP4" s="118">
        <v>22</v>
      </c>
      <c r="AQ4" s="118">
        <v>25</v>
      </c>
      <c r="AR4" s="118">
        <v>28</v>
      </c>
      <c r="AS4" s="118">
        <v>32</v>
      </c>
      <c r="AT4" s="118">
        <v>36</v>
      </c>
      <c r="AW4" s="118">
        <v>7</v>
      </c>
      <c r="AX4" s="118">
        <v>8.5</v>
      </c>
      <c r="AY4" s="118">
        <v>10</v>
      </c>
      <c r="AZ4" s="118">
        <v>12</v>
      </c>
      <c r="BA4" s="118">
        <v>14</v>
      </c>
      <c r="BB4" s="118">
        <v>16</v>
      </c>
      <c r="BC4" s="118">
        <v>18</v>
      </c>
      <c r="BD4" s="118">
        <v>21</v>
      </c>
      <c r="BE4" s="118">
        <v>24</v>
      </c>
    </row>
    <row r="5" spans="1:58" x14ac:dyDescent="0.3">
      <c r="A5" s="153"/>
      <c r="B5" s="156"/>
      <c r="C5" s="100"/>
      <c r="D5" s="101"/>
      <c r="E5" s="101"/>
      <c r="F5" s="101"/>
      <c r="G5" s="101"/>
      <c r="H5" s="101"/>
      <c r="I5" s="101"/>
      <c r="J5" s="101"/>
      <c r="K5" s="102"/>
      <c r="L5" s="107"/>
      <c r="M5" s="109"/>
      <c r="N5" s="109"/>
      <c r="O5" s="109"/>
      <c r="P5" s="109"/>
      <c r="Q5" s="108"/>
      <c r="R5" s="114"/>
      <c r="T5">
        <v>0.33</v>
      </c>
      <c r="U5">
        <v>0.67</v>
      </c>
      <c r="V5">
        <v>0.33</v>
      </c>
      <c r="W5">
        <v>0.67</v>
      </c>
      <c r="X5">
        <v>0.33</v>
      </c>
      <c r="Y5">
        <v>0.67</v>
      </c>
      <c r="Z5">
        <v>0.33</v>
      </c>
      <c r="AA5">
        <v>0.67</v>
      </c>
      <c r="AD5">
        <v>0.33</v>
      </c>
      <c r="AE5">
        <v>0.67</v>
      </c>
      <c r="AF5">
        <v>0.33</v>
      </c>
      <c r="AG5">
        <v>0.67</v>
      </c>
      <c r="AH5">
        <v>0.33</v>
      </c>
      <c r="AI5">
        <v>0.67</v>
      </c>
      <c r="AJ5" s="38"/>
      <c r="AK5" s="38"/>
    </row>
    <row r="6" spans="1:58" ht="28.8" x14ac:dyDescent="0.3">
      <c r="A6" s="154"/>
      <c r="B6" s="157"/>
      <c r="C6" s="12" t="s">
        <v>24</v>
      </c>
      <c r="D6" s="105" t="s">
        <v>44</v>
      </c>
      <c r="E6" s="104" t="s">
        <v>45</v>
      </c>
      <c r="F6" s="103" t="s">
        <v>67</v>
      </c>
      <c r="G6" s="103" t="s">
        <v>68</v>
      </c>
      <c r="H6" s="103" t="s">
        <v>69</v>
      </c>
      <c r="I6" s="103" t="s">
        <v>70</v>
      </c>
      <c r="J6" s="103" t="s">
        <v>39</v>
      </c>
      <c r="K6" s="13" t="s">
        <v>25</v>
      </c>
      <c r="L6" s="12" t="s">
        <v>24</v>
      </c>
      <c r="M6" s="103" t="s">
        <v>71</v>
      </c>
      <c r="N6" s="103" t="s">
        <v>72</v>
      </c>
      <c r="O6" s="103" t="s">
        <v>73</v>
      </c>
      <c r="P6" s="103" t="s">
        <v>39</v>
      </c>
      <c r="Q6" s="13" t="s">
        <v>25</v>
      </c>
      <c r="R6" s="115"/>
      <c r="S6" s="162" t="s">
        <v>81</v>
      </c>
      <c r="T6" s="162"/>
      <c r="U6" s="162"/>
      <c r="V6" s="161" t="s">
        <v>82</v>
      </c>
      <c r="W6" s="161"/>
      <c r="X6" s="166" t="s">
        <v>83</v>
      </c>
      <c r="Y6" s="166"/>
      <c r="Z6" s="148" t="s">
        <v>84</v>
      </c>
      <c r="AA6" s="148"/>
      <c r="AB6" s="119"/>
      <c r="AC6" s="150" t="s">
        <v>86</v>
      </c>
      <c r="AD6" s="150"/>
      <c r="AE6" s="150"/>
      <c r="AF6" s="164" t="s">
        <v>87</v>
      </c>
      <c r="AG6" s="164"/>
      <c r="AH6" s="165" t="s">
        <v>88</v>
      </c>
      <c r="AI6" s="165"/>
      <c r="AJ6" s="123"/>
      <c r="AK6" s="123"/>
      <c r="AL6" s="149" t="s">
        <v>90</v>
      </c>
      <c r="AM6" s="149"/>
      <c r="AN6" s="149"/>
      <c r="AO6" s="149" t="s">
        <v>75</v>
      </c>
      <c r="AP6" s="149"/>
      <c r="AQ6" s="149"/>
      <c r="AR6" s="149" t="s">
        <v>91</v>
      </c>
      <c r="AS6" s="149"/>
      <c r="AT6" s="149"/>
      <c r="AU6" t="s">
        <v>39</v>
      </c>
      <c r="AW6" s="151" t="s">
        <v>92</v>
      </c>
      <c r="AX6" s="151"/>
      <c r="AY6" s="151"/>
      <c r="AZ6" s="151" t="s">
        <v>93</v>
      </c>
      <c r="BA6" s="151"/>
      <c r="BB6" s="151"/>
      <c r="BC6" s="151" t="s">
        <v>94</v>
      </c>
      <c r="BD6" s="151"/>
      <c r="BE6" s="151"/>
      <c r="BF6" t="s">
        <v>39</v>
      </c>
    </row>
    <row r="7" spans="1:58" x14ac:dyDescent="0.3">
      <c r="A7" s="1">
        <v>1</v>
      </c>
      <c r="B7" s="2" t="s">
        <v>2</v>
      </c>
      <c r="C7" s="33">
        <f>D7+E7</f>
        <v>5856</v>
      </c>
      <c r="D7" s="112">
        <v>2342</v>
      </c>
      <c r="E7" s="112">
        <v>3514</v>
      </c>
      <c r="F7" s="31">
        <v>3924</v>
      </c>
      <c r="G7" s="31">
        <v>1347</v>
      </c>
      <c r="H7" s="31">
        <v>586</v>
      </c>
      <c r="I7" s="31">
        <v>0</v>
      </c>
      <c r="J7" s="31">
        <f>SUM(F7:I7)</f>
        <v>5857</v>
      </c>
      <c r="K7" s="32">
        <v>163816</v>
      </c>
      <c r="L7" s="30">
        <v>333.90000000000003</v>
      </c>
      <c r="M7" s="31">
        <v>186</v>
      </c>
      <c r="N7" s="31">
        <v>186</v>
      </c>
      <c r="O7" s="31">
        <v>0</v>
      </c>
      <c r="P7" s="31">
        <f>SUM(M7:O7)</f>
        <v>372</v>
      </c>
      <c r="Q7" s="32">
        <v>14743.800000000001</v>
      </c>
      <c r="R7" s="116"/>
      <c r="S7" s="31">
        <v>0</v>
      </c>
      <c r="T7" s="30">
        <f>T$5*F7</f>
        <v>1294.92</v>
      </c>
      <c r="U7" s="30">
        <f>U$5*F7</f>
        <v>2629.0800000000004</v>
      </c>
      <c r="V7" s="30">
        <f>V$5*G7</f>
        <v>444.51000000000005</v>
      </c>
      <c r="W7" s="30">
        <f>W$5*G7</f>
        <v>902.49</v>
      </c>
      <c r="X7" s="30">
        <f>X$5*H7</f>
        <v>193.38</v>
      </c>
      <c r="Y7" s="30">
        <f>Y$5*H7</f>
        <v>392.62</v>
      </c>
      <c r="Z7" s="30">
        <f>Z$5*I7</f>
        <v>0</v>
      </c>
      <c r="AA7" s="30">
        <f>AA$5*I7</f>
        <v>0</v>
      </c>
      <c r="AB7" s="30"/>
      <c r="AC7" s="30">
        <v>0</v>
      </c>
      <c r="AD7" s="30">
        <f>AD$5*M7</f>
        <v>61.38</v>
      </c>
      <c r="AE7" s="30">
        <f>AE$5*M7</f>
        <v>124.62</v>
      </c>
      <c r="AF7" s="30">
        <f>AF$5*N7</f>
        <v>61.38</v>
      </c>
      <c r="AG7" s="30">
        <f>AG$5*N7</f>
        <v>124.62</v>
      </c>
      <c r="AH7" s="30">
        <f>AH$5*O7</f>
        <v>0</v>
      </c>
      <c r="AI7" s="30">
        <f>AI$5*O7</f>
        <v>0</v>
      </c>
      <c r="AJ7" s="30"/>
      <c r="AK7" s="30"/>
      <c r="AL7" s="30">
        <f>$K7*0.1*0.2/3</f>
        <v>1092.1066666666668</v>
      </c>
      <c r="AM7" s="30">
        <f t="shared" ref="AM7:AN22" si="0">$K7*0.1*0.2/3</f>
        <v>1092.1066666666668</v>
      </c>
      <c r="AN7" s="30">
        <f t="shared" si="0"/>
        <v>1092.1066666666668</v>
      </c>
      <c r="AO7" s="30">
        <f t="shared" ref="AO7:AO24" si="1">$K7*0.25*0.1/3</f>
        <v>1365.1333333333334</v>
      </c>
      <c r="AP7" s="30">
        <f t="shared" ref="AP7:AQ22" si="2">$K7*0.25*0.1/3</f>
        <v>1365.1333333333334</v>
      </c>
      <c r="AQ7" s="30">
        <f t="shared" si="2"/>
        <v>1365.1333333333334</v>
      </c>
      <c r="AR7" s="30">
        <f>$K7*0.65*0.05/3</f>
        <v>1774.6733333333334</v>
      </c>
      <c r="AS7" s="30">
        <f t="shared" ref="AS7:AT22" si="3">$K7*0.65*0.05/3</f>
        <v>1774.6733333333334</v>
      </c>
      <c r="AT7" s="30">
        <f t="shared" si="3"/>
        <v>1774.6733333333334</v>
      </c>
      <c r="AU7" s="30">
        <f>SUM(AL7:AT7)</f>
        <v>12695.740000000002</v>
      </c>
      <c r="AW7" s="30">
        <f>$Q7*0.1*0.33/3</f>
        <v>162.18180000000004</v>
      </c>
      <c r="AX7" s="30">
        <f t="shared" ref="AX7:AY22" si="4">$Q7*0.1*0.33/3</f>
        <v>162.18180000000004</v>
      </c>
      <c r="AY7" s="30">
        <f t="shared" si="4"/>
        <v>162.18180000000004</v>
      </c>
      <c r="AZ7" s="30">
        <f>$Q7*0.25*0.2/3</f>
        <v>245.73000000000002</v>
      </c>
      <c r="BA7" s="30">
        <f t="shared" ref="BA7:BB22" si="5">$Q7*0.25*0.2/3</f>
        <v>245.73000000000002</v>
      </c>
      <c r="BB7" s="30">
        <f t="shared" si="5"/>
        <v>245.73000000000002</v>
      </c>
      <c r="BC7" s="30">
        <f>$Q7*0.65*0.1/3</f>
        <v>319.44900000000007</v>
      </c>
      <c r="BD7" s="30">
        <f t="shared" ref="BD7:BE22" si="6">$Q7*0.65*0.1/3</f>
        <v>319.44900000000007</v>
      </c>
      <c r="BE7" s="30">
        <f t="shared" si="6"/>
        <v>319.44900000000007</v>
      </c>
      <c r="BF7" s="30">
        <f>SUM(AW7:BE7)</f>
        <v>2182.0824000000002</v>
      </c>
    </row>
    <row r="8" spans="1:58" x14ac:dyDescent="0.3">
      <c r="A8" s="3">
        <v>2</v>
      </c>
      <c r="B8" s="4" t="s">
        <v>3</v>
      </c>
      <c r="C8" s="33">
        <f t="shared" ref="C8:C24" si="7">D8+E8</f>
        <v>109</v>
      </c>
      <c r="D8" s="112">
        <v>82</v>
      </c>
      <c r="E8" s="112">
        <v>27</v>
      </c>
      <c r="F8" s="31">
        <v>64</v>
      </c>
      <c r="G8" s="31">
        <v>29</v>
      </c>
      <c r="H8" s="31">
        <v>18</v>
      </c>
      <c r="I8" s="31">
        <v>0</v>
      </c>
      <c r="J8" s="31">
        <f t="shared" ref="J8:J24" si="8">SUM(F8:I8)</f>
        <v>111</v>
      </c>
      <c r="K8" s="110">
        <v>3560</v>
      </c>
      <c r="L8" s="30">
        <v>24.3</v>
      </c>
      <c r="M8" s="31">
        <v>21</v>
      </c>
      <c r="N8" s="31">
        <v>5</v>
      </c>
      <c r="O8" s="31">
        <v>0</v>
      </c>
      <c r="P8" s="31">
        <f t="shared" ref="P8:P24" si="9">SUM(M8:O8)</f>
        <v>26</v>
      </c>
      <c r="Q8" s="32">
        <v>549</v>
      </c>
      <c r="R8" s="116"/>
      <c r="S8" s="31">
        <v>0</v>
      </c>
      <c r="T8" s="30">
        <f t="shared" ref="T8:T24" si="10">T$5*F8</f>
        <v>21.12</v>
      </c>
      <c r="U8" s="30">
        <f t="shared" ref="U8:U24" si="11">U$5*F8</f>
        <v>42.88</v>
      </c>
      <c r="V8" s="30">
        <f t="shared" ref="V8:V24" si="12">V$5*G8</f>
        <v>9.57</v>
      </c>
      <c r="W8" s="30">
        <f t="shared" ref="W8:W24" si="13">W$5*G8</f>
        <v>19.43</v>
      </c>
      <c r="X8" s="30">
        <f t="shared" ref="X8:X24" si="14">X$5*H8</f>
        <v>5.94</v>
      </c>
      <c r="Y8" s="30">
        <f t="shared" ref="Y8:Y24" si="15">Y$5*H8</f>
        <v>12.06</v>
      </c>
      <c r="Z8" s="30">
        <f t="shared" ref="Z8:Z24" si="16">Z$5*I8</f>
        <v>0</v>
      </c>
      <c r="AA8" s="30">
        <f t="shared" ref="AA8:AA24" si="17">AA$5*I8</f>
        <v>0</v>
      </c>
      <c r="AB8" s="30"/>
      <c r="AC8" s="30">
        <v>0</v>
      </c>
      <c r="AD8" s="30">
        <f t="shared" ref="AD8:AD24" si="18">AD$5*M8</f>
        <v>6.9300000000000006</v>
      </c>
      <c r="AE8" s="30">
        <f t="shared" ref="AE8:AE24" si="19">AE$5*M8</f>
        <v>14.07</v>
      </c>
      <c r="AF8" s="30">
        <f t="shared" ref="AF8:AF24" si="20">AF$5*N8</f>
        <v>1.6500000000000001</v>
      </c>
      <c r="AG8" s="30">
        <f t="shared" ref="AG8:AG24" si="21">AG$5*N8</f>
        <v>3.35</v>
      </c>
      <c r="AH8" s="30">
        <f t="shared" ref="AH8:AH24" si="22">AH$5*O8</f>
        <v>0</v>
      </c>
      <c r="AI8" s="30">
        <f t="shared" ref="AI8:AI24" si="23">AI$5*O8</f>
        <v>0</v>
      </c>
      <c r="AJ8" s="30"/>
      <c r="AK8" s="30"/>
      <c r="AL8" s="30">
        <f t="shared" ref="AL8:AN24" si="24">$K8*0.1*0.2/3</f>
        <v>23.733333333333334</v>
      </c>
      <c r="AM8" s="30">
        <f t="shared" si="0"/>
        <v>23.733333333333334</v>
      </c>
      <c r="AN8" s="30">
        <f t="shared" si="0"/>
        <v>23.733333333333334</v>
      </c>
      <c r="AO8" s="30">
        <f t="shared" si="1"/>
        <v>29.666666666666668</v>
      </c>
      <c r="AP8" s="30">
        <f t="shared" si="2"/>
        <v>29.666666666666668</v>
      </c>
      <c r="AQ8" s="30">
        <f t="shared" si="2"/>
        <v>29.666666666666668</v>
      </c>
      <c r="AR8" s="30">
        <f t="shared" ref="AR8:AT24" si="25">$K8*0.65*0.05/3</f>
        <v>38.56666666666667</v>
      </c>
      <c r="AS8" s="30">
        <f t="shared" si="3"/>
        <v>38.56666666666667</v>
      </c>
      <c r="AT8" s="30">
        <f t="shared" si="3"/>
        <v>38.56666666666667</v>
      </c>
      <c r="AU8" s="30">
        <f t="shared" ref="AU8:AU24" si="26">SUM(AL8:AT8)</f>
        <v>275.89999999999998</v>
      </c>
      <c r="AW8" s="30">
        <f t="shared" ref="AW8:AY24" si="27">$Q8*0.1*0.33/3</f>
        <v>6.0390000000000015</v>
      </c>
      <c r="AX8" s="30">
        <f t="shared" si="4"/>
        <v>6.0390000000000015</v>
      </c>
      <c r="AY8" s="30">
        <f t="shared" si="4"/>
        <v>6.0390000000000015</v>
      </c>
      <c r="AZ8" s="30">
        <f t="shared" ref="AZ8:BB24" si="28">$Q8*0.25*0.2/3</f>
        <v>9.15</v>
      </c>
      <c r="BA8" s="30">
        <f t="shared" si="5"/>
        <v>9.15</v>
      </c>
      <c r="BB8" s="30">
        <f t="shared" si="5"/>
        <v>9.15</v>
      </c>
      <c r="BC8" s="30">
        <f t="shared" ref="BC8:BE24" si="29">$Q8*0.65*0.1/3</f>
        <v>11.895000000000001</v>
      </c>
      <c r="BD8" s="30">
        <f t="shared" si="6"/>
        <v>11.895000000000001</v>
      </c>
      <c r="BE8" s="30">
        <f t="shared" si="6"/>
        <v>11.895000000000001</v>
      </c>
      <c r="BF8" s="30">
        <f t="shared" ref="BF8:BF24" si="30">SUM(AW8:BE8)</f>
        <v>81.251999999999995</v>
      </c>
    </row>
    <row r="9" spans="1:58" x14ac:dyDescent="0.3">
      <c r="A9" s="3">
        <v>3</v>
      </c>
      <c r="B9" s="4" t="s">
        <v>4</v>
      </c>
      <c r="C9" s="33">
        <f t="shared" si="7"/>
        <v>67</v>
      </c>
      <c r="D9" s="112">
        <v>0</v>
      </c>
      <c r="E9" s="112">
        <v>67</v>
      </c>
      <c r="F9" s="31">
        <v>0</v>
      </c>
      <c r="G9" s="31">
        <v>11</v>
      </c>
      <c r="H9" s="31">
        <v>34</v>
      </c>
      <c r="I9" s="31">
        <v>22</v>
      </c>
      <c r="J9" s="31">
        <f t="shared" si="8"/>
        <v>67</v>
      </c>
      <c r="K9" s="110">
        <v>7416</v>
      </c>
      <c r="L9" s="30">
        <v>378.90000000000003</v>
      </c>
      <c r="M9" s="31">
        <v>253</v>
      </c>
      <c r="N9" s="31">
        <v>126</v>
      </c>
      <c r="O9" s="31">
        <v>42</v>
      </c>
      <c r="P9" s="31">
        <f t="shared" si="9"/>
        <v>421</v>
      </c>
      <c r="Q9" s="32">
        <v>404.1</v>
      </c>
      <c r="R9" s="116"/>
      <c r="S9" s="31">
        <v>0</v>
      </c>
      <c r="T9" s="30">
        <f t="shared" si="10"/>
        <v>0</v>
      </c>
      <c r="U9" s="30">
        <f t="shared" si="11"/>
        <v>0</v>
      </c>
      <c r="V9" s="30">
        <f t="shared" si="12"/>
        <v>3.6300000000000003</v>
      </c>
      <c r="W9" s="30">
        <f t="shared" si="13"/>
        <v>7.37</v>
      </c>
      <c r="X9" s="30">
        <f t="shared" si="14"/>
        <v>11.22</v>
      </c>
      <c r="Y9" s="30">
        <f t="shared" si="15"/>
        <v>22.78</v>
      </c>
      <c r="Z9" s="30">
        <f t="shared" si="16"/>
        <v>7.2600000000000007</v>
      </c>
      <c r="AA9" s="30">
        <f t="shared" si="17"/>
        <v>14.74</v>
      </c>
      <c r="AB9" s="30"/>
      <c r="AC9" s="30">
        <v>0</v>
      </c>
      <c r="AD9" s="30">
        <f t="shared" si="18"/>
        <v>83.490000000000009</v>
      </c>
      <c r="AE9" s="30">
        <f t="shared" si="19"/>
        <v>169.51000000000002</v>
      </c>
      <c r="AF9" s="30">
        <f t="shared" si="20"/>
        <v>41.580000000000005</v>
      </c>
      <c r="AG9" s="30">
        <f t="shared" si="21"/>
        <v>84.42</v>
      </c>
      <c r="AH9" s="30">
        <f t="shared" si="22"/>
        <v>13.860000000000001</v>
      </c>
      <c r="AI9" s="30">
        <f t="shared" si="23"/>
        <v>28.14</v>
      </c>
      <c r="AJ9" s="30"/>
      <c r="AK9" s="30"/>
      <c r="AL9" s="30">
        <f t="shared" si="24"/>
        <v>49.440000000000005</v>
      </c>
      <c r="AM9" s="30">
        <f t="shared" si="0"/>
        <v>49.440000000000005</v>
      </c>
      <c r="AN9" s="30">
        <f t="shared" si="0"/>
        <v>49.440000000000005</v>
      </c>
      <c r="AO9" s="30">
        <f t="shared" si="1"/>
        <v>61.800000000000004</v>
      </c>
      <c r="AP9" s="30">
        <f t="shared" si="2"/>
        <v>61.800000000000004</v>
      </c>
      <c r="AQ9" s="30">
        <f t="shared" si="2"/>
        <v>61.800000000000004</v>
      </c>
      <c r="AR9" s="30">
        <f t="shared" si="25"/>
        <v>80.340000000000018</v>
      </c>
      <c r="AS9" s="30">
        <f t="shared" si="3"/>
        <v>80.340000000000018</v>
      </c>
      <c r="AT9" s="30">
        <f t="shared" si="3"/>
        <v>80.340000000000018</v>
      </c>
      <c r="AU9" s="30">
        <f t="shared" si="26"/>
        <v>574.74000000000012</v>
      </c>
      <c r="AW9" s="30">
        <f t="shared" si="27"/>
        <v>4.4451000000000009</v>
      </c>
      <c r="AX9" s="30">
        <f t="shared" si="4"/>
        <v>4.4451000000000009</v>
      </c>
      <c r="AY9" s="30">
        <f t="shared" si="4"/>
        <v>4.4451000000000009</v>
      </c>
      <c r="AZ9" s="30">
        <f t="shared" si="28"/>
        <v>6.7350000000000003</v>
      </c>
      <c r="BA9" s="30">
        <f t="shared" si="5"/>
        <v>6.7350000000000003</v>
      </c>
      <c r="BB9" s="30">
        <f t="shared" si="5"/>
        <v>6.7350000000000003</v>
      </c>
      <c r="BC9" s="30">
        <f t="shared" si="29"/>
        <v>8.7555000000000014</v>
      </c>
      <c r="BD9" s="30">
        <f t="shared" si="6"/>
        <v>8.7555000000000014</v>
      </c>
      <c r="BE9" s="30">
        <f t="shared" si="6"/>
        <v>8.7555000000000014</v>
      </c>
      <c r="BF9" s="30">
        <f t="shared" si="30"/>
        <v>59.806799999999996</v>
      </c>
    </row>
    <row r="10" spans="1:58" x14ac:dyDescent="0.3">
      <c r="A10" s="3">
        <v>4</v>
      </c>
      <c r="B10" s="4" t="s">
        <v>5</v>
      </c>
      <c r="C10" s="33">
        <f t="shared" si="7"/>
        <v>457</v>
      </c>
      <c r="D10" s="112">
        <v>32</v>
      </c>
      <c r="E10" s="112">
        <v>425</v>
      </c>
      <c r="F10" s="31">
        <v>32</v>
      </c>
      <c r="G10" s="31">
        <v>32</v>
      </c>
      <c r="H10" s="31">
        <v>197</v>
      </c>
      <c r="I10" s="31">
        <v>197</v>
      </c>
      <c r="J10" s="31">
        <f t="shared" si="8"/>
        <v>458</v>
      </c>
      <c r="K10" s="110">
        <v>5192</v>
      </c>
      <c r="L10" s="30">
        <v>178.20000000000002</v>
      </c>
      <c r="M10" s="31">
        <v>99</v>
      </c>
      <c r="N10" s="31">
        <v>60</v>
      </c>
      <c r="O10" s="31">
        <v>40</v>
      </c>
      <c r="P10" s="31">
        <f t="shared" si="9"/>
        <v>199</v>
      </c>
      <c r="Q10" s="32">
        <v>2164.5</v>
      </c>
      <c r="R10" s="116"/>
      <c r="S10" s="31">
        <v>0</v>
      </c>
      <c r="T10" s="30">
        <f t="shared" si="10"/>
        <v>10.56</v>
      </c>
      <c r="U10" s="30">
        <f t="shared" si="11"/>
        <v>21.44</v>
      </c>
      <c r="V10" s="30">
        <f t="shared" si="12"/>
        <v>10.56</v>
      </c>
      <c r="W10" s="30">
        <f t="shared" si="13"/>
        <v>21.44</v>
      </c>
      <c r="X10" s="30">
        <f t="shared" si="14"/>
        <v>65.010000000000005</v>
      </c>
      <c r="Y10" s="30">
        <f t="shared" si="15"/>
        <v>131.99</v>
      </c>
      <c r="Z10" s="30">
        <f t="shared" si="16"/>
        <v>65.010000000000005</v>
      </c>
      <c r="AA10" s="30">
        <f t="shared" si="17"/>
        <v>131.99</v>
      </c>
      <c r="AB10" s="30"/>
      <c r="AC10" s="30">
        <v>0</v>
      </c>
      <c r="AD10" s="30">
        <f t="shared" si="18"/>
        <v>32.67</v>
      </c>
      <c r="AE10" s="30">
        <f t="shared" si="19"/>
        <v>66.33</v>
      </c>
      <c r="AF10" s="30">
        <f t="shared" si="20"/>
        <v>19.8</v>
      </c>
      <c r="AG10" s="30">
        <f t="shared" si="21"/>
        <v>40.200000000000003</v>
      </c>
      <c r="AH10" s="30">
        <f t="shared" si="22"/>
        <v>13.200000000000001</v>
      </c>
      <c r="AI10" s="30">
        <f t="shared" si="23"/>
        <v>26.8</v>
      </c>
      <c r="AJ10" s="30"/>
      <c r="AK10" s="30"/>
      <c r="AL10" s="30">
        <f t="shared" si="24"/>
        <v>34.613333333333337</v>
      </c>
      <c r="AM10" s="30">
        <f t="shared" si="0"/>
        <v>34.613333333333337</v>
      </c>
      <c r="AN10" s="30">
        <f t="shared" si="0"/>
        <v>34.613333333333337</v>
      </c>
      <c r="AO10" s="30">
        <f t="shared" si="1"/>
        <v>43.266666666666673</v>
      </c>
      <c r="AP10" s="30">
        <f t="shared" si="2"/>
        <v>43.266666666666673</v>
      </c>
      <c r="AQ10" s="30">
        <f t="shared" si="2"/>
        <v>43.266666666666673</v>
      </c>
      <c r="AR10" s="30">
        <f t="shared" si="25"/>
        <v>56.24666666666667</v>
      </c>
      <c r="AS10" s="30">
        <f t="shared" si="3"/>
        <v>56.24666666666667</v>
      </c>
      <c r="AT10" s="30">
        <f t="shared" si="3"/>
        <v>56.24666666666667</v>
      </c>
      <c r="AU10" s="30">
        <f t="shared" si="26"/>
        <v>402.38000000000005</v>
      </c>
      <c r="AW10" s="30">
        <f t="shared" si="27"/>
        <v>23.809500000000003</v>
      </c>
      <c r="AX10" s="30">
        <f t="shared" si="4"/>
        <v>23.809500000000003</v>
      </c>
      <c r="AY10" s="30">
        <f t="shared" si="4"/>
        <v>23.809500000000003</v>
      </c>
      <c r="AZ10" s="30">
        <f t="shared" si="28"/>
        <v>36.075000000000003</v>
      </c>
      <c r="BA10" s="30">
        <f t="shared" si="5"/>
        <v>36.075000000000003</v>
      </c>
      <c r="BB10" s="30">
        <f t="shared" si="5"/>
        <v>36.075000000000003</v>
      </c>
      <c r="BC10" s="30">
        <f t="shared" si="29"/>
        <v>46.897500000000001</v>
      </c>
      <c r="BD10" s="30">
        <f t="shared" si="6"/>
        <v>46.897500000000001</v>
      </c>
      <c r="BE10" s="30">
        <f t="shared" si="6"/>
        <v>46.897500000000001</v>
      </c>
      <c r="BF10" s="30">
        <f t="shared" si="30"/>
        <v>320.346</v>
      </c>
    </row>
    <row r="11" spans="1:58" x14ac:dyDescent="0.3">
      <c r="A11" s="3">
        <v>5</v>
      </c>
      <c r="B11" s="4" t="s">
        <v>6</v>
      </c>
      <c r="C11" s="33">
        <f t="shared" si="7"/>
        <v>3306</v>
      </c>
      <c r="D11" s="112">
        <v>694</v>
      </c>
      <c r="E11" s="112">
        <v>2612</v>
      </c>
      <c r="F11" s="31">
        <v>298</v>
      </c>
      <c r="G11" s="31">
        <v>926</v>
      </c>
      <c r="H11" s="31">
        <v>1455</v>
      </c>
      <c r="I11" s="31">
        <v>628</v>
      </c>
      <c r="J11" s="31">
        <f t="shared" si="8"/>
        <v>3307</v>
      </c>
      <c r="K11" s="32">
        <v>76947</v>
      </c>
      <c r="L11" s="30">
        <v>933.30000000000007</v>
      </c>
      <c r="M11" s="31">
        <v>622</v>
      </c>
      <c r="N11" s="31">
        <v>311</v>
      </c>
      <c r="O11" s="31">
        <v>104</v>
      </c>
      <c r="P11" s="31">
        <f t="shared" si="9"/>
        <v>1037</v>
      </c>
      <c r="Q11" s="32">
        <v>12783.6</v>
      </c>
      <c r="R11" s="116"/>
      <c r="S11" s="31">
        <v>0</v>
      </c>
      <c r="T11" s="30">
        <f t="shared" si="10"/>
        <v>98.34</v>
      </c>
      <c r="U11" s="30">
        <f t="shared" si="11"/>
        <v>199.66000000000003</v>
      </c>
      <c r="V11" s="30">
        <f t="shared" si="12"/>
        <v>305.58000000000004</v>
      </c>
      <c r="W11" s="30">
        <f t="shared" si="13"/>
        <v>620.42000000000007</v>
      </c>
      <c r="X11" s="30">
        <f t="shared" si="14"/>
        <v>480.15000000000003</v>
      </c>
      <c r="Y11" s="30">
        <f t="shared" si="15"/>
        <v>974.85</v>
      </c>
      <c r="Z11" s="30">
        <f t="shared" si="16"/>
        <v>207.24</v>
      </c>
      <c r="AA11" s="30">
        <f t="shared" si="17"/>
        <v>420.76000000000005</v>
      </c>
      <c r="AB11" s="30"/>
      <c r="AC11" s="30">
        <v>0</v>
      </c>
      <c r="AD11" s="30">
        <f t="shared" si="18"/>
        <v>205.26000000000002</v>
      </c>
      <c r="AE11" s="30">
        <f t="shared" si="19"/>
        <v>416.74</v>
      </c>
      <c r="AF11" s="30">
        <f t="shared" si="20"/>
        <v>102.63000000000001</v>
      </c>
      <c r="AG11" s="30">
        <f t="shared" si="21"/>
        <v>208.37</v>
      </c>
      <c r="AH11" s="30">
        <f t="shared" si="22"/>
        <v>34.32</v>
      </c>
      <c r="AI11" s="30">
        <f t="shared" si="23"/>
        <v>69.680000000000007</v>
      </c>
      <c r="AJ11" s="30"/>
      <c r="AK11" s="30"/>
      <c r="AL11" s="30">
        <f t="shared" si="24"/>
        <v>512.98000000000013</v>
      </c>
      <c r="AM11" s="30">
        <f t="shared" si="0"/>
        <v>512.98000000000013</v>
      </c>
      <c r="AN11" s="30">
        <f t="shared" si="0"/>
        <v>512.98000000000013</v>
      </c>
      <c r="AO11" s="30">
        <f t="shared" si="1"/>
        <v>641.22500000000002</v>
      </c>
      <c r="AP11" s="30">
        <f t="shared" si="2"/>
        <v>641.22500000000002</v>
      </c>
      <c r="AQ11" s="30">
        <f t="shared" si="2"/>
        <v>641.22500000000002</v>
      </c>
      <c r="AR11" s="30">
        <f t="shared" si="25"/>
        <v>833.59250000000009</v>
      </c>
      <c r="AS11" s="30">
        <f t="shared" si="3"/>
        <v>833.59250000000009</v>
      </c>
      <c r="AT11" s="30">
        <f t="shared" si="3"/>
        <v>833.59250000000009</v>
      </c>
      <c r="AU11" s="30">
        <f t="shared" si="26"/>
        <v>5963.3924999999999</v>
      </c>
      <c r="AW11" s="30">
        <f t="shared" si="27"/>
        <v>140.61960000000002</v>
      </c>
      <c r="AX11" s="30">
        <f t="shared" si="4"/>
        <v>140.61960000000002</v>
      </c>
      <c r="AY11" s="30">
        <f t="shared" si="4"/>
        <v>140.61960000000002</v>
      </c>
      <c r="AZ11" s="30">
        <f t="shared" si="28"/>
        <v>213.06000000000003</v>
      </c>
      <c r="BA11" s="30">
        <f t="shared" si="5"/>
        <v>213.06000000000003</v>
      </c>
      <c r="BB11" s="30">
        <f t="shared" si="5"/>
        <v>213.06000000000003</v>
      </c>
      <c r="BC11" s="30">
        <f t="shared" si="29"/>
        <v>276.97800000000001</v>
      </c>
      <c r="BD11" s="30">
        <f t="shared" si="6"/>
        <v>276.97800000000001</v>
      </c>
      <c r="BE11" s="30">
        <f t="shared" si="6"/>
        <v>276.97800000000001</v>
      </c>
      <c r="BF11" s="30">
        <f t="shared" si="30"/>
        <v>1891.9728000000005</v>
      </c>
    </row>
    <row r="12" spans="1:58" x14ac:dyDescent="0.3">
      <c r="A12" s="3">
        <v>6</v>
      </c>
      <c r="B12" s="4" t="s">
        <v>7</v>
      </c>
      <c r="C12" s="33">
        <f t="shared" si="7"/>
        <v>2</v>
      </c>
      <c r="D12" s="112">
        <v>1</v>
      </c>
      <c r="E12" s="112">
        <v>1</v>
      </c>
      <c r="F12" s="31">
        <v>0</v>
      </c>
      <c r="G12" s="31">
        <v>1</v>
      </c>
      <c r="H12" s="31">
        <v>1</v>
      </c>
      <c r="I12" s="31">
        <v>0</v>
      </c>
      <c r="J12" s="31">
        <f t="shared" si="8"/>
        <v>2</v>
      </c>
      <c r="K12" s="110">
        <v>10</v>
      </c>
      <c r="L12" s="30">
        <v>0</v>
      </c>
      <c r="M12" s="31">
        <v>0</v>
      </c>
      <c r="N12" s="31">
        <v>0</v>
      </c>
      <c r="O12" s="31">
        <v>0</v>
      </c>
      <c r="P12" s="31">
        <f t="shared" si="9"/>
        <v>0</v>
      </c>
      <c r="Q12" s="32">
        <v>0.36000000000000004</v>
      </c>
      <c r="R12" s="116"/>
      <c r="S12" s="31">
        <v>0</v>
      </c>
      <c r="T12" s="30">
        <f t="shared" si="10"/>
        <v>0</v>
      </c>
      <c r="U12" s="30">
        <f t="shared" si="11"/>
        <v>0</v>
      </c>
      <c r="V12" s="30">
        <f t="shared" si="12"/>
        <v>0.33</v>
      </c>
      <c r="W12" s="30">
        <f t="shared" si="13"/>
        <v>0.67</v>
      </c>
      <c r="X12" s="30">
        <f t="shared" si="14"/>
        <v>0.33</v>
      </c>
      <c r="Y12" s="30">
        <f t="shared" si="15"/>
        <v>0.67</v>
      </c>
      <c r="Z12" s="30">
        <f t="shared" si="16"/>
        <v>0</v>
      </c>
      <c r="AA12" s="30">
        <f t="shared" si="17"/>
        <v>0</v>
      </c>
      <c r="AB12" s="30"/>
      <c r="AC12" s="30">
        <v>0</v>
      </c>
      <c r="AD12" s="30">
        <f t="shared" si="18"/>
        <v>0</v>
      </c>
      <c r="AE12" s="30">
        <f t="shared" si="19"/>
        <v>0</v>
      </c>
      <c r="AF12" s="30">
        <f t="shared" si="20"/>
        <v>0</v>
      </c>
      <c r="AG12" s="30">
        <f t="shared" si="21"/>
        <v>0</v>
      </c>
      <c r="AH12" s="30">
        <f t="shared" si="22"/>
        <v>0</v>
      </c>
      <c r="AI12" s="30">
        <f t="shared" si="23"/>
        <v>0</v>
      </c>
      <c r="AJ12" s="30"/>
      <c r="AK12" s="30"/>
      <c r="AL12" s="30">
        <f t="shared" si="24"/>
        <v>6.6666666666666666E-2</v>
      </c>
      <c r="AM12" s="30">
        <f t="shared" si="0"/>
        <v>6.6666666666666666E-2</v>
      </c>
      <c r="AN12" s="30">
        <f t="shared" si="0"/>
        <v>6.6666666666666666E-2</v>
      </c>
      <c r="AO12" s="30">
        <f t="shared" si="1"/>
        <v>8.3333333333333329E-2</v>
      </c>
      <c r="AP12" s="30">
        <f t="shared" si="2"/>
        <v>8.3333333333333329E-2</v>
      </c>
      <c r="AQ12" s="30">
        <f t="shared" si="2"/>
        <v>8.3333333333333329E-2</v>
      </c>
      <c r="AR12" s="30">
        <f t="shared" si="25"/>
        <v>0.10833333333333334</v>
      </c>
      <c r="AS12" s="30">
        <f t="shared" si="3"/>
        <v>0.10833333333333334</v>
      </c>
      <c r="AT12" s="30">
        <f t="shared" si="3"/>
        <v>0.10833333333333334</v>
      </c>
      <c r="AU12" s="30">
        <f t="shared" si="26"/>
        <v>0.77500000000000013</v>
      </c>
      <c r="AW12" s="30">
        <f t="shared" si="27"/>
        <v>3.9600000000000008E-3</v>
      </c>
      <c r="AX12" s="30">
        <f t="shared" si="4"/>
        <v>3.9600000000000008E-3</v>
      </c>
      <c r="AY12" s="30">
        <f t="shared" si="4"/>
        <v>3.9600000000000008E-3</v>
      </c>
      <c r="AZ12" s="30">
        <f t="shared" si="28"/>
        <v>6.000000000000001E-3</v>
      </c>
      <c r="BA12" s="30">
        <f t="shared" si="5"/>
        <v>6.000000000000001E-3</v>
      </c>
      <c r="BB12" s="30">
        <f t="shared" si="5"/>
        <v>6.000000000000001E-3</v>
      </c>
      <c r="BC12" s="30">
        <f t="shared" si="29"/>
        <v>7.8000000000000014E-3</v>
      </c>
      <c r="BD12" s="30">
        <f t="shared" si="6"/>
        <v>7.8000000000000014E-3</v>
      </c>
      <c r="BE12" s="30">
        <f t="shared" si="6"/>
        <v>7.8000000000000014E-3</v>
      </c>
      <c r="BF12" s="30">
        <f t="shared" si="30"/>
        <v>5.3280000000000008E-2</v>
      </c>
    </row>
    <row r="13" spans="1:58" x14ac:dyDescent="0.3">
      <c r="A13" s="3">
        <v>7</v>
      </c>
      <c r="B13" s="5" t="s">
        <v>8</v>
      </c>
      <c r="C13" s="33">
        <f t="shared" si="7"/>
        <v>0</v>
      </c>
      <c r="D13" s="112">
        <v>0</v>
      </c>
      <c r="E13" s="112">
        <v>0</v>
      </c>
      <c r="F13" s="31">
        <v>0</v>
      </c>
      <c r="G13" s="31">
        <v>0</v>
      </c>
      <c r="H13" s="31">
        <v>0</v>
      </c>
      <c r="I13" s="31">
        <v>0</v>
      </c>
      <c r="J13" s="31">
        <f t="shared" si="8"/>
        <v>0</v>
      </c>
      <c r="K13" s="110">
        <v>22</v>
      </c>
      <c r="L13" s="30">
        <v>0</v>
      </c>
      <c r="M13" s="31">
        <v>0</v>
      </c>
      <c r="N13" s="31">
        <v>0</v>
      </c>
      <c r="O13" s="31">
        <v>0</v>
      </c>
      <c r="P13" s="31">
        <f t="shared" si="9"/>
        <v>0</v>
      </c>
      <c r="Q13" s="32">
        <v>0.36000000000000004</v>
      </c>
      <c r="R13" s="116"/>
      <c r="S13" s="31">
        <v>0</v>
      </c>
      <c r="T13" s="30">
        <f t="shared" si="10"/>
        <v>0</v>
      </c>
      <c r="U13" s="30">
        <f t="shared" si="11"/>
        <v>0</v>
      </c>
      <c r="V13" s="30">
        <f t="shared" si="12"/>
        <v>0</v>
      </c>
      <c r="W13" s="30">
        <f t="shared" si="13"/>
        <v>0</v>
      </c>
      <c r="X13" s="30">
        <f t="shared" si="14"/>
        <v>0</v>
      </c>
      <c r="Y13" s="30">
        <f t="shared" si="15"/>
        <v>0</v>
      </c>
      <c r="Z13" s="30">
        <f t="shared" si="16"/>
        <v>0</v>
      </c>
      <c r="AA13" s="30">
        <f t="shared" si="17"/>
        <v>0</v>
      </c>
      <c r="AB13" s="30"/>
      <c r="AC13" s="30">
        <v>0</v>
      </c>
      <c r="AD13" s="30">
        <f t="shared" si="18"/>
        <v>0</v>
      </c>
      <c r="AE13" s="30">
        <f t="shared" si="19"/>
        <v>0</v>
      </c>
      <c r="AF13" s="30">
        <f t="shared" si="20"/>
        <v>0</v>
      </c>
      <c r="AG13" s="30">
        <f t="shared" si="21"/>
        <v>0</v>
      </c>
      <c r="AH13" s="30">
        <f t="shared" si="22"/>
        <v>0</v>
      </c>
      <c r="AI13" s="30">
        <f t="shared" si="23"/>
        <v>0</v>
      </c>
      <c r="AJ13" s="30"/>
      <c r="AK13" s="30"/>
      <c r="AL13" s="30">
        <f t="shared" si="24"/>
        <v>0.1466666666666667</v>
      </c>
      <c r="AM13" s="30">
        <f t="shared" si="0"/>
        <v>0.1466666666666667</v>
      </c>
      <c r="AN13" s="30">
        <f t="shared" si="0"/>
        <v>0.1466666666666667</v>
      </c>
      <c r="AO13" s="30">
        <f t="shared" si="1"/>
        <v>0.18333333333333335</v>
      </c>
      <c r="AP13" s="30">
        <f t="shared" si="2"/>
        <v>0.18333333333333335</v>
      </c>
      <c r="AQ13" s="30">
        <f t="shared" si="2"/>
        <v>0.18333333333333335</v>
      </c>
      <c r="AR13" s="30">
        <f t="shared" si="25"/>
        <v>0.23833333333333337</v>
      </c>
      <c r="AS13" s="30">
        <f t="shared" si="3"/>
        <v>0.23833333333333337</v>
      </c>
      <c r="AT13" s="30">
        <f t="shared" si="3"/>
        <v>0.23833333333333337</v>
      </c>
      <c r="AU13" s="30">
        <f t="shared" si="26"/>
        <v>1.7050000000000001</v>
      </c>
      <c r="AW13" s="30">
        <f t="shared" si="27"/>
        <v>3.9600000000000008E-3</v>
      </c>
      <c r="AX13" s="30">
        <f t="shared" si="4"/>
        <v>3.9600000000000008E-3</v>
      </c>
      <c r="AY13" s="30">
        <f t="shared" si="4"/>
        <v>3.9600000000000008E-3</v>
      </c>
      <c r="AZ13" s="30">
        <f t="shared" si="28"/>
        <v>6.000000000000001E-3</v>
      </c>
      <c r="BA13" s="30">
        <f t="shared" si="5"/>
        <v>6.000000000000001E-3</v>
      </c>
      <c r="BB13" s="30">
        <f t="shared" si="5"/>
        <v>6.000000000000001E-3</v>
      </c>
      <c r="BC13" s="30">
        <f t="shared" si="29"/>
        <v>7.8000000000000014E-3</v>
      </c>
      <c r="BD13" s="30">
        <f t="shared" si="6"/>
        <v>7.8000000000000014E-3</v>
      </c>
      <c r="BE13" s="30">
        <f t="shared" si="6"/>
        <v>7.8000000000000014E-3</v>
      </c>
      <c r="BF13" s="30">
        <f t="shared" si="30"/>
        <v>5.3280000000000008E-2</v>
      </c>
    </row>
    <row r="14" spans="1:58" x14ac:dyDescent="0.3">
      <c r="A14" s="3">
        <v>8</v>
      </c>
      <c r="B14" s="4" t="s">
        <v>9</v>
      </c>
      <c r="C14" s="33">
        <f t="shared" si="7"/>
        <v>8</v>
      </c>
      <c r="D14" s="112">
        <v>4</v>
      </c>
      <c r="E14" s="112">
        <v>4</v>
      </c>
      <c r="F14" s="31">
        <v>2</v>
      </c>
      <c r="G14" s="31">
        <v>2</v>
      </c>
      <c r="H14" s="31">
        <v>2</v>
      </c>
      <c r="I14" s="31">
        <v>2</v>
      </c>
      <c r="J14" s="31">
        <f t="shared" si="8"/>
        <v>8</v>
      </c>
      <c r="K14" s="110">
        <v>72</v>
      </c>
      <c r="L14" s="30">
        <v>0</v>
      </c>
      <c r="M14" s="31">
        <v>0</v>
      </c>
      <c r="N14" s="31">
        <v>0</v>
      </c>
      <c r="O14" s="31">
        <v>0</v>
      </c>
      <c r="P14" s="31">
        <f t="shared" si="9"/>
        <v>0</v>
      </c>
      <c r="Q14" s="32">
        <v>2.3400000000000003</v>
      </c>
      <c r="R14" s="116"/>
      <c r="S14" s="31">
        <v>0</v>
      </c>
      <c r="T14" s="30">
        <f t="shared" si="10"/>
        <v>0.66</v>
      </c>
      <c r="U14" s="30">
        <f t="shared" si="11"/>
        <v>1.34</v>
      </c>
      <c r="V14" s="30">
        <f t="shared" si="12"/>
        <v>0.66</v>
      </c>
      <c r="W14" s="30">
        <f t="shared" si="13"/>
        <v>1.34</v>
      </c>
      <c r="X14" s="30">
        <f t="shared" si="14"/>
        <v>0.66</v>
      </c>
      <c r="Y14" s="30">
        <f t="shared" si="15"/>
        <v>1.34</v>
      </c>
      <c r="Z14" s="30">
        <f t="shared" si="16"/>
        <v>0.66</v>
      </c>
      <c r="AA14" s="30">
        <f t="shared" si="17"/>
        <v>1.34</v>
      </c>
      <c r="AB14" s="30"/>
      <c r="AC14" s="30">
        <v>0</v>
      </c>
      <c r="AD14" s="30">
        <f t="shared" si="18"/>
        <v>0</v>
      </c>
      <c r="AE14" s="30">
        <f t="shared" si="19"/>
        <v>0</v>
      </c>
      <c r="AF14" s="30">
        <f t="shared" si="20"/>
        <v>0</v>
      </c>
      <c r="AG14" s="30">
        <f t="shared" si="21"/>
        <v>0</v>
      </c>
      <c r="AH14" s="30">
        <f t="shared" si="22"/>
        <v>0</v>
      </c>
      <c r="AI14" s="30">
        <f t="shared" si="23"/>
        <v>0</v>
      </c>
      <c r="AJ14" s="30"/>
      <c r="AK14" s="30"/>
      <c r="AL14" s="30">
        <f t="shared" si="24"/>
        <v>0.48000000000000004</v>
      </c>
      <c r="AM14" s="30">
        <f t="shared" si="0"/>
        <v>0.48000000000000004</v>
      </c>
      <c r="AN14" s="30">
        <f t="shared" si="0"/>
        <v>0.48000000000000004</v>
      </c>
      <c r="AO14" s="30">
        <f t="shared" si="1"/>
        <v>0.6</v>
      </c>
      <c r="AP14" s="30">
        <f t="shared" si="2"/>
        <v>0.6</v>
      </c>
      <c r="AQ14" s="30">
        <f t="shared" si="2"/>
        <v>0.6</v>
      </c>
      <c r="AR14" s="30">
        <f t="shared" si="25"/>
        <v>0.78000000000000014</v>
      </c>
      <c r="AS14" s="30">
        <f t="shared" si="3"/>
        <v>0.78000000000000014</v>
      </c>
      <c r="AT14" s="30">
        <f t="shared" si="3"/>
        <v>0.78000000000000014</v>
      </c>
      <c r="AU14" s="30">
        <f t="shared" si="26"/>
        <v>5.580000000000001</v>
      </c>
      <c r="AW14" s="30">
        <f t="shared" si="27"/>
        <v>2.5740000000000002E-2</v>
      </c>
      <c r="AX14" s="30">
        <f t="shared" si="4"/>
        <v>2.5740000000000002E-2</v>
      </c>
      <c r="AY14" s="30">
        <f t="shared" si="4"/>
        <v>2.5740000000000002E-2</v>
      </c>
      <c r="AZ14" s="30">
        <f t="shared" si="28"/>
        <v>3.9000000000000007E-2</v>
      </c>
      <c r="BA14" s="30">
        <f t="shared" si="5"/>
        <v>3.9000000000000007E-2</v>
      </c>
      <c r="BB14" s="30">
        <f t="shared" si="5"/>
        <v>3.9000000000000007E-2</v>
      </c>
      <c r="BC14" s="30">
        <f t="shared" si="29"/>
        <v>5.0700000000000016E-2</v>
      </c>
      <c r="BD14" s="30">
        <f t="shared" si="6"/>
        <v>5.0700000000000016E-2</v>
      </c>
      <c r="BE14" s="30">
        <f t="shared" si="6"/>
        <v>5.0700000000000016E-2</v>
      </c>
      <c r="BF14" s="30">
        <f t="shared" si="30"/>
        <v>0.34632000000000007</v>
      </c>
    </row>
    <row r="15" spans="1:58" x14ac:dyDescent="0.3">
      <c r="A15" s="3">
        <v>9</v>
      </c>
      <c r="B15" s="4" t="s">
        <v>10</v>
      </c>
      <c r="C15" s="33">
        <f t="shared" si="7"/>
        <v>757</v>
      </c>
      <c r="D15" s="112">
        <v>144</v>
      </c>
      <c r="E15" s="112">
        <v>613</v>
      </c>
      <c r="F15" s="31">
        <v>287</v>
      </c>
      <c r="G15" s="31">
        <v>212</v>
      </c>
      <c r="H15" s="31">
        <v>204</v>
      </c>
      <c r="I15" s="31">
        <v>53</v>
      </c>
      <c r="J15" s="31">
        <f t="shared" si="8"/>
        <v>756</v>
      </c>
      <c r="K15" s="110">
        <v>1178</v>
      </c>
      <c r="L15" s="30">
        <v>0</v>
      </c>
      <c r="M15" s="31">
        <v>0</v>
      </c>
      <c r="N15" s="31">
        <v>0</v>
      </c>
      <c r="O15" s="31">
        <v>0</v>
      </c>
      <c r="P15" s="31">
        <f t="shared" si="9"/>
        <v>0</v>
      </c>
      <c r="Q15" s="32">
        <v>0</v>
      </c>
      <c r="R15" s="116"/>
      <c r="S15" s="31">
        <v>0</v>
      </c>
      <c r="T15" s="30">
        <f t="shared" si="10"/>
        <v>94.710000000000008</v>
      </c>
      <c r="U15" s="30">
        <f t="shared" si="11"/>
        <v>192.29000000000002</v>
      </c>
      <c r="V15" s="30">
        <f t="shared" si="12"/>
        <v>69.960000000000008</v>
      </c>
      <c r="W15" s="30">
        <f t="shared" si="13"/>
        <v>142.04000000000002</v>
      </c>
      <c r="X15" s="30">
        <f t="shared" si="14"/>
        <v>67.320000000000007</v>
      </c>
      <c r="Y15" s="30">
        <f t="shared" si="15"/>
        <v>136.68</v>
      </c>
      <c r="Z15" s="30">
        <f t="shared" si="16"/>
        <v>17.490000000000002</v>
      </c>
      <c r="AA15" s="30">
        <f t="shared" si="17"/>
        <v>35.510000000000005</v>
      </c>
      <c r="AB15" s="30"/>
      <c r="AC15" s="30">
        <v>0</v>
      </c>
      <c r="AD15" s="30">
        <f t="shared" si="18"/>
        <v>0</v>
      </c>
      <c r="AE15" s="30">
        <f t="shared" si="19"/>
        <v>0</v>
      </c>
      <c r="AF15" s="30">
        <f t="shared" si="20"/>
        <v>0</v>
      </c>
      <c r="AG15" s="30">
        <f t="shared" si="21"/>
        <v>0</v>
      </c>
      <c r="AH15" s="30">
        <f t="shared" si="22"/>
        <v>0</v>
      </c>
      <c r="AI15" s="30">
        <f t="shared" si="23"/>
        <v>0</v>
      </c>
      <c r="AJ15" s="30"/>
      <c r="AK15" s="30"/>
      <c r="AL15" s="30">
        <f t="shared" si="24"/>
        <v>7.8533333333333344</v>
      </c>
      <c r="AM15" s="30">
        <f t="shared" si="0"/>
        <v>7.8533333333333344</v>
      </c>
      <c r="AN15" s="30">
        <f t="shared" si="0"/>
        <v>7.8533333333333344</v>
      </c>
      <c r="AO15" s="30">
        <f t="shared" si="1"/>
        <v>9.8166666666666682</v>
      </c>
      <c r="AP15" s="30">
        <f t="shared" si="2"/>
        <v>9.8166666666666682</v>
      </c>
      <c r="AQ15" s="30">
        <f t="shared" si="2"/>
        <v>9.8166666666666682</v>
      </c>
      <c r="AR15" s="30">
        <f t="shared" si="25"/>
        <v>12.761666666666668</v>
      </c>
      <c r="AS15" s="30">
        <f t="shared" si="3"/>
        <v>12.761666666666668</v>
      </c>
      <c r="AT15" s="30">
        <f t="shared" si="3"/>
        <v>12.761666666666668</v>
      </c>
      <c r="AU15" s="30">
        <f t="shared" si="26"/>
        <v>91.295000000000016</v>
      </c>
      <c r="AW15" s="30">
        <f t="shared" si="27"/>
        <v>0</v>
      </c>
      <c r="AX15" s="30">
        <f t="shared" si="4"/>
        <v>0</v>
      </c>
      <c r="AY15" s="30">
        <f t="shared" si="4"/>
        <v>0</v>
      </c>
      <c r="AZ15" s="30">
        <f t="shared" si="28"/>
        <v>0</v>
      </c>
      <c r="BA15" s="30">
        <f t="shared" si="5"/>
        <v>0</v>
      </c>
      <c r="BB15" s="30">
        <f t="shared" si="5"/>
        <v>0</v>
      </c>
      <c r="BC15" s="30">
        <f t="shared" si="29"/>
        <v>0</v>
      </c>
      <c r="BD15" s="30">
        <f t="shared" si="6"/>
        <v>0</v>
      </c>
      <c r="BE15" s="30">
        <f t="shared" si="6"/>
        <v>0</v>
      </c>
      <c r="BF15" s="30">
        <f t="shared" si="30"/>
        <v>0</v>
      </c>
    </row>
    <row r="16" spans="1:58" x14ac:dyDescent="0.3">
      <c r="A16" s="3">
        <v>10</v>
      </c>
      <c r="B16" s="4" t="s">
        <v>11</v>
      </c>
      <c r="C16" s="33">
        <f t="shared" si="7"/>
        <v>10</v>
      </c>
      <c r="D16" s="112">
        <v>2</v>
      </c>
      <c r="E16" s="112">
        <v>8</v>
      </c>
      <c r="F16" s="31">
        <v>0</v>
      </c>
      <c r="G16" s="31">
        <v>3</v>
      </c>
      <c r="H16" s="31">
        <v>4</v>
      </c>
      <c r="I16" s="31">
        <v>3</v>
      </c>
      <c r="J16" s="31">
        <f t="shared" si="8"/>
        <v>10</v>
      </c>
      <c r="K16" s="110">
        <v>1125</v>
      </c>
      <c r="L16" s="30">
        <v>0</v>
      </c>
      <c r="M16" s="31">
        <v>0</v>
      </c>
      <c r="N16" s="31">
        <v>0</v>
      </c>
      <c r="O16" s="31">
        <v>0</v>
      </c>
      <c r="P16" s="31">
        <f t="shared" si="9"/>
        <v>0</v>
      </c>
      <c r="Q16" s="32">
        <v>0</v>
      </c>
      <c r="R16" s="116"/>
      <c r="S16" s="31">
        <v>0</v>
      </c>
      <c r="T16" s="30">
        <f t="shared" si="10"/>
        <v>0</v>
      </c>
      <c r="U16" s="30">
        <f t="shared" si="11"/>
        <v>0</v>
      </c>
      <c r="V16" s="30">
        <f t="shared" si="12"/>
        <v>0.99</v>
      </c>
      <c r="W16" s="30">
        <f t="shared" si="13"/>
        <v>2.0100000000000002</v>
      </c>
      <c r="X16" s="30">
        <f t="shared" si="14"/>
        <v>1.32</v>
      </c>
      <c r="Y16" s="30">
        <f t="shared" si="15"/>
        <v>2.68</v>
      </c>
      <c r="Z16" s="30">
        <f t="shared" si="16"/>
        <v>0.99</v>
      </c>
      <c r="AA16" s="30">
        <f t="shared" si="17"/>
        <v>2.0100000000000002</v>
      </c>
      <c r="AB16" s="30"/>
      <c r="AC16" s="30">
        <v>0</v>
      </c>
      <c r="AD16" s="30">
        <f t="shared" si="18"/>
        <v>0</v>
      </c>
      <c r="AE16" s="30">
        <f t="shared" si="19"/>
        <v>0</v>
      </c>
      <c r="AF16" s="30">
        <f t="shared" si="20"/>
        <v>0</v>
      </c>
      <c r="AG16" s="30">
        <f t="shared" si="21"/>
        <v>0</v>
      </c>
      <c r="AH16" s="30">
        <f t="shared" si="22"/>
        <v>0</v>
      </c>
      <c r="AI16" s="30">
        <f t="shared" si="23"/>
        <v>0</v>
      </c>
      <c r="AJ16" s="30"/>
      <c r="AK16" s="30"/>
      <c r="AL16" s="30">
        <f t="shared" si="24"/>
        <v>7.5</v>
      </c>
      <c r="AM16" s="30">
        <f t="shared" si="0"/>
        <v>7.5</v>
      </c>
      <c r="AN16" s="30">
        <f t="shared" si="0"/>
        <v>7.5</v>
      </c>
      <c r="AO16" s="30">
        <f t="shared" si="1"/>
        <v>9.375</v>
      </c>
      <c r="AP16" s="30">
        <f t="shared" si="2"/>
        <v>9.375</v>
      </c>
      <c r="AQ16" s="30">
        <f t="shared" si="2"/>
        <v>9.375</v>
      </c>
      <c r="AR16" s="30">
        <f t="shared" si="25"/>
        <v>12.1875</v>
      </c>
      <c r="AS16" s="30">
        <f t="shared" si="3"/>
        <v>12.1875</v>
      </c>
      <c r="AT16" s="30">
        <f t="shared" si="3"/>
        <v>12.1875</v>
      </c>
      <c r="AU16" s="30">
        <f t="shared" si="26"/>
        <v>87.1875</v>
      </c>
      <c r="AW16" s="30">
        <f t="shared" si="27"/>
        <v>0</v>
      </c>
      <c r="AX16" s="30">
        <f t="shared" si="4"/>
        <v>0</v>
      </c>
      <c r="AY16" s="30">
        <f t="shared" si="4"/>
        <v>0</v>
      </c>
      <c r="AZ16" s="30">
        <f t="shared" si="28"/>
        <v>0</v>
      </c>
      <c r="BA16" s="30">
        <f t="shared" si="5"/>
        <v>0</v>
      </c>
      <c r="BB16" s="30">
        <f t="shared" si="5"/>
        <v>0</v>
      </c>
      <c r="BC16" s="30">
        <f t="shared" si="29"/>
        <v>0</v>
      </c>
      <c r="BD16" s="30">
        <f t="shared" si="6"/>
        <v>0</v>
      </c>
      <c r="BE16" s="30">
        <f t="shared" si="6"/>
        <v>0</v>
      </c>
      <c r="BF16" s="30">
        <f t="shared" si="30"/>
        <v>0</v>
      </c>
    </row>
    <row r="17" spans="1:58" x14ac:dyDescent="0.3">
      <c r="A17" s="3">
        <v>11</v>
      </c>
      <c r="B17" s="4" t="s">
        <v>12</v>
      </c>
      <c r="C17" s="33">
        <f t="shared" si="7"/>
        <v>4387</v>
      </c>
      <c r="D17" s="112">
        <v>965</v>
      </c>
      <c r="E17" s="112">
        <v>3422</v>
      </c>
      <c r="F17" s="31">
        <v>1579</v>
      </c>
      <c r="G17" s="31">
        <v>1623</v>
      </c>
      <c r="H17" s="31">
        <v>965</v>
      </c>
      <c r="I17" s="31">
        <v>219</v>
      </c>
      <c r="J17" s="31">
        <f t="shared" si="8"/>
        <v>4386</v>
      </c>
      <c r="K17" s="32">
        <v>121693</v>
      </c>
      <c r="L17" s="30">
        <v>95.4</v>
      </c>
      <c r="M17" s="31">
        <v>32</v>
      </c>
      <c r="N17" s="31">
        <v>32</v>
      </c>
      <c r="O17" s="31">
        <v>43</v>
      </c>
      <c r="P17" s="31">
        <f t="shared" si="9"/>
        <v>107</v>
      </c>
      <c r="Q17" s="32">
        <v>2669.4</v>
      </c>
      <c r="R17" s="116"/>
      <c r="S17" s="31">
        <v>0</v>
      </c>
      <c r="T17" s="30">
        <f t="shared" si="10"/>
        <v>521.07000000000005</v>
      </c>
      <c r="U17" s="30">
        <f t="shared" si="11"/>
        <v>1057.93</v>
      </c>
      <c r="V17" s="30">
        <f t="shared" si="12"/>
        <v>535.59</v>
      </c>
      <c r="W17" s="30">
        <f t="shared" si="13"/>
        <v>1087.4100000000001</v>
      </c>
      <c r="X17" s="30">
        <f t="shared" si="14"/>
        <v>318.45</v>
      </c>
      <c r="Y17" s="30">
        <f t="shared" si="15"/>
        <v>646.55000000000007</v>
      </c>
      <c r="Z17" s="30">
        <f t="shared" si="16"/>
        <v>72.27000000000001</v>
      </c>
      <c r="AA17" s="30">
        <f t="shared" si="17"/>
        <v>146.73000000000002</v>
      </c>
      <c r="AB17" s="30"/>
      <c r="AC17" s="30">
        <v>0</v>
      </c>
      <c r="AD17" s="30">
        <f t="shared" si="18"/>
        <v>10.56</v>
      </c>
      <c r="AE17" s="30">
        <f t="shared" si="19"/>
        <v>21.44</v>
      </c>
      <c r="AF17" s="30">
        <f t="shared" si="20"/>
        <v>10.56</v>
      </c>
      <c r="AG17" s="30">
        <f t="shared" si="21"/>
        <v>21.44</v>
      </c>
      <c r="AH17" s="30">
        <f t="shared" si="22"/>
        <v>14.190000000000001</v>
      </c>
      <c r="AI17" s="30">
        <f t="shared" si="23"/>
        <v>28.810000000000002</v>
      </c>
      <c r="AJ17" s="30"/>
      <c r="AK17" s="30"/>
      <c r="AL17" s="30">
        <f t="shared" si="24"/>
        <v>811.28666666666675</v>
      </c>
      <c r="AM17" s="30">
        <f t="shared" si="0"/>
        <v>811.28666666666675</v>
      </c>
      <c r="AN17" s="30">
        <f t="shared" si="0"/>
        <v>811.28666666666675</v>
      </c>
      <c r="AO17" s="30">
        <f t="shared" si="1"/>
        <v>1014.1083333333335</v>
      </c>
      <c r="AP17" s="30">
        <f t="shared" si="2"/>
        <v>1014.1083333333335</v>
      </c>
      <c r="AQ17" s="30">
        <f t="shared" si="2"/>
        <v>1014.1083333333335</v>
      </c>
      <c r="AR17" s="30">
        <f t="shared" si="25"/>
        <v>1318.3408333333334</v>
      </c>
      <c r="AS17" s="30">
        <f t="shared" si="3"/>
        <v>1318.3408333333334</v>
      </c>
      <c r="AT17" s="30">
        <f t="shared" si="3"/>
        <v>1318.3408333333334</v>
      </c>
      <c r="AU17" s="30">
        <f t="shared" si="26"/>
        <v>9431.2075000000004</v>
      </c>
      <c r="AW17" s="30">
        <f t="shared" si="27"/>
        <v>29.363400000000002</v>
      </c>
      <c r="AX17" s="30">
        <f t="shared" si="4"/>
        <v>29.363400000000002</v>
      </c>
      <c r="AY17" s="30">
        <f t="shared" si="4"/>
        <v>29.363400000000002</v>
      </c>
      <c r="AZ17" s="30">
        <f t="shared" si="28"/>
        <v>44.49</v>
      </c>
      <c r="BA17" s="30">
        <f t="shared" si="5"/>
        <v>44.49</v>
      </c>
      <c r="BB17" s="30">
        <f t="shared" si="5"/>
        <v>44.49</v>
      </c>
      <c r="BC17" s="30">
        <f t="shared" si="29"/>
        <v>57.83700000000001</v>
      </c>
      <c r="BD17" s="30">
        <f t="shared" si="6"/>
        <v>57.83700000000001</v>
      </c>
      <c r="BE17" s="30">
        <f t="shared" si="6"/>
        <v>57.83700000000001</v>
      </c>
      <c r="BF17" s="30">
        <f t="shared" si="30"/>
        <v>395.07120000000003</v>
      </c>
    </row>
    <row r="18" spans="1:58" x14ac:dyDescent="0.3">
      <c r="A18" s="3">
        <v>12</v>
      </c>
      <c r="B18" s="5" t="s">
        <v>13</v>
      </c>
      <c r="C18" s="33">
        <f t="shared" si="7"/>
        <v>119</v>
      </c>
      <c r="D18" s="112">
        <v>45</v>
      </c>
      <c r="E18" s="112">
        <v>74</v>
      </c>
      <c r="F18" s="31">
        <v>38</v>
      </c>
      <c r="G18" s="31">
        <v>19</v>
      </c>
      <c r="H18" s="31">
        <v>34</v>
      </c>
      <c r="I18" s="31">
        <v>27</v>
      </c>
      <c r="J18" s="31">
        <f t="shared" si="8"/>
        <v>118</v>
      </c>
      <c r="K18" s="110">
        <v>1298</v>
      </c>
      <c r="L18" s="30">
        <v>18</v>
      </c>
      <c r="M18" s="31">
        <v>10</v>
      </c>
      <c r="N18" s="31">
        <v>10</v>
      </c>
      <c r="O18" s="31">
        <v>0</v>
      </c>
      <c r="P18" s="31">
        <f t="shared" si="9"/>
        <v>20</v>
      </c>
      <c r="Q18" s="32">
        <v>2776.5</v>
      </c>
      <c r="R18" s="116"/>
      <c r="S18" s="31">
        <v>0</v>
      </c>
      <c r="T18" s="30">
        <f t="shared" si="10"/>
        <v>12.540000000000001</v>
      </c>
      <c r="U18" s="30">
        <f t="shared" si="11"/>
        <v>25.46</v>
      </c>
      <c r="V18" s="30">
        <f t="shared" si="12"/>
        <v>6.2700000000000005</v>
      </c>
      <c r="W18" s="30">
        <f t="shared" si="13"/>
        <v>12.73</v>
      </c>
      <c r="X18" s="30">
        <f t="shared" si="14"/>
        <v>11.22</v>
      </c>
      <c r="Y18" s="30">
        <f t="shared" si="15"/>
        <v>22.78</v>
      </c>
      <c r="Z18" s="30">
        <f t="shared" si="16"/>
        <v>8.91</v>
      </c>
      <c r="AA18" s="30">
        <f t="shared" si="17"/>
        <v>18.09</v>
      </c>
      <c r="AB18" s="30"/>
      <c r="AC18" s="30">
        <v>0</v>
      </c>
      <c r="AD18" s="30">
        <f t="shared" si="18"/>
        <v>3.3000000000000003</v>
      </c>
      <c r="AE18" s="30">
        <f t="shared" si="19"/>
        <v>6.7</v>
      </c>
      <c r="AF18" s="30">
        <f t="shared" si="20"/>
        <v>3.3000000000000003</v>
      </c>
      <c r="AG18" s="30">
        <f t="shared" si="21"/>
        <v>6.7</v>
      </c>
      <c r="AH18" s="30">
        <f t="shared" si="22"/>
        <v>0</v>
      </c>
      <c r="AI18" s="30">
        <f t="shared" si="23"/>
        <v>0</v>
      </c>
      <c r="AJ18" s="30"/>
      <c r="AK18" s="30"/>
      <c r="AL18" s="30">
        <f t="shared" si="24"/>
        <v>8.6533333333333342</v>
      </c>
      <c r="AM18" s="30">
        <f t="shared" si="0"/>
        <v>8.6533333333333342</v>
      </c>
      <c r="AN18" s="30">
        <f t="shared" si="0"/>
        <v>8.6533333333333342</v>
      </c>
      <c r="AO18" s="30">
        <f t="shared" si="1"/>
        <v>10.816666666666668</v>
      </c>
      <c r="AP18" s="30">
        <f t="shared" si="2"/>
        <v>10.816666666666668</v>
      </c>
      <c r="AQ18" s="30">
        <f t="shared" si="2"/>
        <v>10.816666666666668</v>
      </c>
      <c r="AR18" s="30">
        <f t="shared" si="25"/>
        <v>14.061666666666667</v>
      </c>
      <c r="AS18" s="30">
        <f t="shared" si="3"/>
        <v>14.061666666666667</v>
      </c>
      <c r="AT18" s="30">
        <f t="shared" si="3"/>
        <v>14.061666666666667</v>
      </c>
      <c r="AU18" s="30">
        <f t="shared" si="26"/>
        <v>100.59500000000001</v>
      </c>
      <c r="AW18" s="30">
        <f t="shared" si="27"/>
        <v>30.541500000000003</v>
      </c>
      <c r="AX18" s="30">
        <f t="shared" si="4"/>
        <v>30.541500000000003</v>
      </c>
      <c r="AY18" s="30">
        <f t="shared" si="4"/>
        <v>30.541500000000003</v>
      </c>
      <c r="AZ18" s="30">
        <f t="shared" si="28"/>
        <v>46.275000000000006</v>
      </c>
      <c r="BA18" s="30">
        <f t="shared" si="5"/>
        <v>46.275000000000006</v>
      </c>
      <c r="BB18" s="30">
        <f t="shared" si="5"/>
        <v>46.275000000000006</v>
      </c>
      <c r="BC18" s="30">
        <f t="shared" si="29"/>
        <v>60.157500000000006</v>
      </c>
      <c r="BD18" s="30">
        <f t="shared" si="6"/>
        <v>60.157500000000006</v>
      </c>
      <c r="BE18" s="30">
        <f t="shared" si="6"/>
        <v>60.157500000000006</v>
      </c>
      <c r="BF18" s="30">
        <f t="shared" si="30"/>
        <v>410.92200000000008</v>
      </c>
    </row>
    <row r="19" spans="1:58" x14ac:dyDescent="0.3">
      <c r="A19" s="3">
        <v>13</v>
      </c>
      <c r="B19" s="4" t="s">
        <v>14</v>
      </c>
      <c r="C19" s="33">
        <f t="shared" si="7"/>
        <v>1855</v>
      </c>
      <c r="D19" s="112">
        <v>612</v>
      </c>
      <c r="E19" s="112">
        <v>1243</v>
      </c>
      <c r="F19" s="31">
        <v>612</v>
      </c>
      <c r="G19" s="31">
        <v>1021</v>
      </c>
      <c r="H19" s="31">
        <v>223</v>
      </c>
      <c r="I19" s="31">
        <v>0</v>
      </c>
      <c r="J19" s="31">
        <f t="shared" si="8"/>
        <v>1856</v>
      </c>
      <c r="K19" s="110">
        <v>3954</v>
      </c>
      <c r="L19" s="30">
        <v>37.800000000000004</v>
      </c>
      <c r="M19" s="31">
        <v>29</v>
      </c>
      <c r="N19" s="31">
        <v>13</v>
      </c>
      <c r="O19" s="31">
        <v>0</v>
      </c>
      <c r="P19" s="31">
        <f t="shared" si="9"/>
        <v>42</v>
      </c>
      <c r="Q19" s="32">
        <v>296.10000000000002</v>
      </c>
      <c r="R19" s="116"/>
      <c r="S19" s="31">
        <v>0</v>
      </c>
      <c r="T19" s="30">
        <f t="shared" si="10"/>
        <v>201.96</v>
      </c>
      <c r="U19" s="30">
        <f t="shared" si="11"/>
        <v>410.04</v>
      </c>
      <c r="V19" s="30">
        <f t="shared" si="12"/>
        <v>336.93</v>
      </c>
      <c r="W19" s="30">
        <f t="shared" si="13"/>
        <v>684.07</v>
      </c>
      <c r="X19" s="30">
        <f t="shared" si="14"/>
        <v>73.59</v>
      </c>
      <c r="Y19" s="30">
        <f t="shared" si="15"/>
        <v>149.41</v>
      </c>
      <c r="Z19" s="30">
        <f t="shared" si="16"/>
        <v>0</v>
      </c>
      <c r="AA19" s="30">
        <f t="shared" si="17"/>
        <v>0</v>
      </c>
      <c r="AB19" s="30"/>
      <c r="AC19" s="30">
        <v>0</v>
      </c>
      <c r="AD19" s="30">
        <f t="shared" si="18"/>
        <v>9.57</v>
      </c>
      <c r="AE19" s="30">
        <f t="shared" si="19"/>
        <v>19.43</v>
      </c>
      <c r="AF19" s="30">
        <f t="shared" si="20"/>
        <v>4.29</v>
      </c>
      <c r="AG19" s="30">
        <f t="shared" si="21"/>
        <v>8.7100000000000009</v>
      </c>
      <c r="AH19" s="30">
        <f t="shared" si="22"/>
        <v>0</v>
      </c>
      <c r="AI19" s="30">
        <f t="shared" si="23"/>
        <v>0</v>
      </c>
      <c r="AJ19" s="30"/>
      <c r="AK19" s="30"/>
      <c r="AL19" s="30">
        <f t="shared" si="24"/>
        <v>26.360000000000003</v>
      </c>
      <c r="AM19" s="30">
        <f t="shared" si="0"/>
        <v>26.360000000000003</v>
      </c>
      <c r="AN19" s="30">
        <f t="shared" si="0"/>
        <v>26.360000000000003</v>
      </c>
      <c r="AO19" s="30">
        <f t="shared" si="1"/>
        <v>32.950000000000003</v>
      </c>
      <c r="AP19" s="30">
        <f t="shared" si="2"/>
        <v>32.950000000000003</v>
      </c>
      <c r="AQ19" s="30">
        <f t="shared" si="2"/>
        <v>32.950000000000003</v>
      </c>
      <c r="AR19" s="30">
        <f t="shared" si="25"/>
        <v>42.835000000000001</v>
      </c>
      <c r="AS19" s="30">
        <f t="shared" si="3"/>
        <v>42.835000000000001</v>
      </c>
      <c r="AT19" s="30">
        <f t="shared" si="3"/>
        <v>42.835000000000001</v>
      </c>
      <c r="AU19" s="30">
        <f t="shared" si="26"/>
        <v>306.435</v>
      </c>
      <c r="AW19" s="30">
        <f t="shared" si="27"/>
        <v>3.2571000000000008</v>
      </c>
      <c r="AX19" s="30">
        <f t="shared" si="4"/>
        <v>3.2571000000000008</v>
      </c>
      <c r="AY19" s="30">
        <f t="shared" si="4"/>
        <v>3.2571000000000008</v>
      </c>
      <c r="AZ19" s="30">
        <f t="shared" si="28"/>
        <v>4.9350000000000005</v>
      </c>
      <c r="BA19" s="30">
        <f t="shared" si="5"/>
        <v>4.9350000000000005</v>
      </c>
      <c r="BB19" s="30">
        <f t="shared" si="5"/>
        <v>4.9350000000000005</v>
      </c>
      <c r="BC19" s="30">
        <f t="shared" si="29"/>
        <v>6.4155000000000015</v>
      </c>
      <c r="BD19" s="30">
        <f t="shared" si="6"/>
        <v>6.4155000000000015</v>
      </c>
      <c r="BE19" s="30">
        <f t="shared" si="6"/>
        <v>6.4155000000000015</v>
      </c>
      <c r="BF19" s="30">
        <f t="shared" si="30"/>
        <v>43.822800000000008</v>
      </c>
    </row>
    <row r="20" spans="1:58" x14ac:dyDescent="0.3">
      <c r="A20" s="3">
        <v>14</v>
      </c>
      <c r="B20" s="4" t="s">
        <v>15</v>
      </c>
      <c r="C20" s="33">
        <f t="shared" si="7"/>
        <v>11</v>
      </c>
      <c r="D20" s="112">
        <v>7</v>
      </c>
      <c r="E20" s="112">
        <v>4</v>
      </c>
      <c r="F20" s="31">
        <v>9</v>
      </c>
      <c r="G20" s="31">
        <v>2</v>
      </c>
      <c r="H20" s="31">
        <v>0</v>
      </c>
      <c r="I20" s="31">
        <v>0</v>
      </c>
      <c r="J20" s="31">
        <f t="shared" si="8"/>
        <v>11</v>
      </c>
      <c r="K20" s="110">
        <v>83</v>
      </c>
      <c r="L20" s="30">
        <v>25.2</v>
      </c>
      <c r="M20" s="31">
        <v>14</v>
      </c>
      <c r="N20" s="31">
        <v>14</v>
      </c>
      <c r="O20" s="31">
        <v>0</v>
      </c>
      <c r="P20" s="31">
        <f t="shared" si="9"/>
        <v>28</v>
      </c>
      <c r="Q20" s="32">
        <v>1577.7</v>
      </c>
      <c r="R20" s="116"/>
      <c r="S20" s="31">
        <v>0</v>
      </c>
      <c r="T20" s="30">
        <f t="shared" si="10"/>
        <v>2.97</v>
      </c>
      <c r="U20" s="30">
        <f t="shared" si="11"/>
        <v>6.03</v>
      </c>
      <c r="V20" s="30">
        <f t="shared" si="12"/>
        <v>0.66</v>
      </c>
      <c r="W20" s="30">
        <f t="shared" si="13"/>
        <v>1.34</v>
      </c>
      <c r="X20" s="30">
        <f t="shared" si="14"/>
        <v>0</v>
      </c>
      <c r="Y20" s="30">
        <f t="shared" si="15"/>
        <v>0</v>
      </c>
      <c r="Z20" s="30">
        <f t="shared" si="16"/>
        <v>0</v>
      </c>
      <c r="AA20" s="30">
        <f t="shared" si="17"/>
        <v>0</v>
      </c>
      <c r="AB20" s="30"/>
      <c r="AC20" s="30">
        <v>0</v>
      </c>
      <c r="AD20" s="30">
        <f t="shared" si="18"/>
        <v>4.62</v>
      </c>
      <c r="AE20" s="30">
        <f t="shared" si="19"/>
        <v>9.3800000000000008</v>
      </c>
      <c r="AF20" s="30">
        <f t="shared" si="20"/>
        <v>4.62</v>
      </c>
      <c r="AG20" s="30">
        <f t="shared" si="21"/>
        <v>9.3800000000000008</v>
      </c>
      <c r="AH20" s="30">
        <f t="shared" si="22"/>
        <v>0</v>
      </c>
      <c r="AI20" s="30">
        <f t="shared" si="23"/>
        <v>0</v>
      </c>
      <c r="AJ20" s="30"/>
      <c r="AK20" s="30"/>
      <c r="AL20" s="30">
        <f t="shared" si="24"/>
        <v>0.55333333333333334</v>
      </c>
      <c r="AM20" s="30">
        <f t="shared" si="0"/>
        <v>0.55333333333333334</v>
      </c>
      <c r="AN20" s="30">
        <f t="shared" si="0"/>
        <v>0.55333333333333334</v>
      </c>
      <c r="AO20" s="30">
        <f t="shared" si="1"/>
        <v>0.69166666666666676</v>
      </c>
      <c r="AP20" s="30">
        <f t="shared" si="2"/>
        <v>0.69166666666666676</v>
      </c>
      <c r="AQ20" s="30">
        <f t="shared" si="2"/>
        <v>0.69166666666666676</v>
      </c>
      <c r="AR20" s="30">
        <f t="shared" si="25"/>
        <v>0.89916666666666678</v>
      </c>
      <c r="AS20" s="30">
        <f t="shared" si="3"/>
        <v>0.89916666666666678</v>
      </c>
      <c r="AT20" s="30">
        <f t="shared" si="3"/>
        <v>0.89916666666666678</v>
      </c>
      <c r="AU20" s="30">
        <f t="shared" si="26"/>
        <v>6.432500000000001</v>
      </c>
      <c r="AW20" s="30">
        <f t="shared" si="27"/>
        <v>17.354700000000001</v>
      </c>
      <c r="AX20" s="30">
        <f t="shared" si="4"/>
        <v>17.354700000000001</v>
      </c>
      <c r="AY20" s="30">
        <f t="shared" si="4"/>
        <v>17.354700000000001</v>
      </c>
      <c r="AZ20" s="30">
        <f t="shared" si="28"/>
        <v>26.295000000000002</v>
      </c>
      <c r="BA20" s="30">
        <f t="shared" si="5"/>
        <v>26.295000000000002</v>
      </c>
      <c r="BB20" s="30">
        <f t="shared" si="5"/>
        <v>26.295000000000002</v>
      </c>
      <c r="BC20" s="30">
        <f t="shared" si="29"/>
        <v>34.183500000000002</v>
      </c>
      <c r="BD20" s="30">
        <f t="shared" si="6"/>
        <v>34.183500000000002</v>
      </c>
      <c r="BE20" s="30">
        <f t="shared" si="6"/>
        <v>34.183500000000002</v>
      </c>
      <c r="BF20" s="30">
        <f t="shared" si="30"/>
        <v>233.49960000000004</v>
      </c>
    </row>
    <row r="21" spans="1:58" x14ac:dyDescent="0.3">
      <c r="A21" s="3">
        <v>15</v>
      </c>
      <c r="B21" s="5" t="s">
        <v>16</v>
      </c>
      <c r="C21" s="33">
        <f t="shared" si="7"/>
        <v>9</v>
      </c>
      <c r="D21" s="112">
        <v>1</v>
      </c>
      <c r="E21" s="112">
        <v>8</v>
      </c>
      <c r="F21" s="31">
        <v>0</v>
      </c>
      <c r="G21" s="31">
        <v>2</v>
      </c>
      <c r="H21" s="31">
        <v>4</v>
      </c>
      <c r="I21" s="31">
        <v>3</v>
      </c>
      <c r="J21" s="31">
        <f t="shared" si="8"/>
        <v>9</v>
      </c>
      <c r="K21" s="110">
        <v>297</v>
      </c>
      <c r="L21" s="30">
        <v>0</v>
      </c>
      <c r="M21" s="31">
        <v>0</v>
      </c>
      <c r="N21" s="31">
        <v>0</v>
      </c>
      <c r="O21" s="31">
        <v>0</v>
      </c>
      <c r="P21" s="31">
        <f t="shared" si="9"/>
        <v>0</v>
      </c>
      <c r="Q21" s="32">
        <v>9.9</v>
      </c>
      <c r="R21" s="116"/>
      <c r="S21" s="31">
        <v>0</v>
      </c>
      <c r="T21" s="30">
        <f t="shared" si="10"/>
        <v>0</v>
      </c>
      <c r="U21" s="30">
        <f t="shared" si="11"/>
        <v>0</v>
      </c>
      <c r="V21" s="30">
        <f t="shared" si="12"/>
        <v>0.66</v>
      </c>
      <c r="W21" s="30">
        <f t="shared" si="13"/>
        <v>1.34</v>
      </c>
      <c r="X21" s="30">
        <f t="shared" si="14"/>
        <v>1.32</v>
      </c>
      <c r="Y21" s="30">
        <f t="shared" si="15"/>
        <v>2.68</v>
      </c>
      <c r="Z21" s="30">
        <f t="shared" si="16"/>
        <v>0.99</v>
      </c>
      <c r="AA21" s="30">
        <f t="shared" si="17"/>
        <v>2.0100000000000002</v>
      </c>
      <c r="AB21" s="30"/>
      <c r="AC21" s="30">
        <v>0</v>
      </c>
      <c r="AD21" s="30">
        <f t="shared" si="18"/>
        <v>0</v>
      </c>
      <c r="AE21" s="30">
        <f t="shared" si="19"/>
        <v>0</v>
      </c>
      <c r="AF21" s="30">
        <f t="shared" si="20"/>
        <v>0</v>
      </c>
      <c r="AG21" s="30">
        <f t="shared" si="21"/>
        <v>0</v>
      </c>
      <c r="AH21" s="30">
        <f t="shared" si="22"/>
        <v>0</v>
      </c>
      <c r="AI21" s="30">
        <f t="shared" si="23"/>
        <v>0</v>
      </c>
      <c r="AJ21" s="30"/>
      <c r="AK21" s="30"/>
      <c r="AL21" s="30">
        <f t="shared" si="24"/>
        <v>1.9800000000000004</v>
      </c>
      <c r="AM21" s="30">
        <f t="shared" si="0"/>
        <v>1.9800000000000004</v>
      </c>
      <c r="AN21" s="30">
        <f t="shared" si="0"/>
        <v>1.9800000000000004</v>
      </c>
      <c r="AO21" s="30">
        <f t="shared" si="1"/>
        <v>2.4750000000000001</v>
      </c>
      <c r="AP21" s="30">
        <f t="shared" si="2"/>
        <v>2.4750000000000001</v>
      </c>
      <c r="AQ21" s="30">
        <f t="shared" si="2"/>
        <v>2.4750000000000001</v>
      </c>
      <c r="AR21" s="30">
        <f t="shared" si="25"/>
        <v>3.2175000000000007</v>
      </c>
      <c r="AS21" s="30">
        <f t="shared" si="3"/>
        <v>3.2175000000000007</v>
      </c>
      <c r="AT21" s="30">
        <f t="shared" si="3"/>
        <v>3.2175000000000007</v>
      </c>
      <c r="AU21" s="30">
        <f t="shared" si="26"/>
        <v>23.017500000000002</v>
      </c>
      <c r="AW21" s="30">
        <f t="shared" si="27"/>
        <v>0.10890000000000001</v>
      </c>
      <c r="AX21" s="30">
        <f t="shared" si="4"/>
        <v>0.10890000000000001</v>
      </c>
      <c r="AY21" s="30">
        <f t="shared" si="4"/>
        <v>0.10890000000000001</v>
      </c>
      <c r="AZ21" s="30">
        <f t="shared" si="28"/>
        <v>0.16500000000000001</v>
      </c>
      <c r="BA21" s="30">
        <f t="shared" si="5"/>
        <v>0.16500000000000001</v>
      </c>
      <c r="BB21" s="30">
        <f t="shared" si="5"/>
        <v>0.16500000000000001</v>
      </c>
      <c r="BC21" s="30">
        <f t="shared" si="29"/>
        <v>0.21450000000000002</v>
      </c>
      <c r="BD21" s="30">
        <f t="shared" si="6"/>
        <v>0.21450000000000002</v>
      </c>
      <c r="BE21" s="30">
        <f t="shared" si="6"/>
        <v>0.21450000000000002</v>
      </c>
      <c r="BF21" s="30">
        <f t="shared" si="30"/>
        <v>1.4652000000000003</v>
      </c>
    </row>
    <row r="22" spans="1:58" x14ac:dyDescent="0.3">
      <c r="A22" s="3">
        <v>16</v>
      </c>
      <c r="B22" s="4" t="s">
        <v>17</v>
      </c>
      <c r="C22" s="33">
        <f t="shared" si="7"/>
        <v>983</v>
      </c>
      <c r="D22" s="112">
        <v>236</v>
      </c>
      <c r="E22" s="112">
        <v>747</v>
      </c>
      <c r="F22" s="31">
        <v>609</v>
      </c>
      <c r="G22" s="31">
        <v>373</v>
      </c>
      <c r="H22" s="31">
        <v>0</v>
      </c>
      <c r="I22" s="31">
        <v>0</v>
      </c>
      <c r="J22" s="31">
        <f t="shared" si="8"/>
        <v>982</v>
      </c>
      <c r="K22" s="110">
        <v>2696</v>
      </c>
      <c r="L22" s="30">
        <v>383.40000000000003</v>
      </c>
      <c r="M22" s="31">
        <v>213</v>
      </c>
      <c r="N22" s="31">
        <v>213</v>
      </c>
      <c r="O22" s="31">
        <v>0</v>
      </c>
      <c r="P22" s="31">
        <f t="shared" si="9"/>
        <v>426</v>
      </c>
      <c r="Q22" s="32">
        <v>1548</v>
      </c>
      <c r="R22" s="116"/>
      <c r="S22" s="31">
        <v>0</v>
      </c>
      <c r="T22" s="30">
        <f t="shared" si="10"/>
        <v>200.97</v>
      </c>
      <c r="U22" s="30">
        <f t="shared" si="11"/>
        <v>408.03000000000003</v>
      </c>
      <c r="V22" s="30">
        <f t="shared" si="12"/>
        <v>123.09</v>
      </c>
      <c r="W22" s="30">
        <f t="shared" si="13"/>
        <v>249.91000000000003</v>
      </c>
      <c r="X22" s="30">
        <f t="shared" si="14"/>
        <v>0</v>
      </c>
      <c r="Y22" s="30">
        <f t="shared" si="15"/>
        <v>0</v>
      </c>
      <c r="Z22" s="30">
        <f t="shared" si="16"/>
        <v>0</v>
      </c>
      <c r="AA22" s="30">
        <f t="shared" si="17"/>
        <v>0</v>
      </c>
      <c r="AB22" s="30"/>
      <c r="AC22" s="30">
        <v>0</v>
      </c>
      <c r="AD22" s="30">
        <f t="shared" si="18"/>
        <v>70.290000000000006</v>
      </c>
      <c r="AE22" s="30">
        <f t="shared" si="19"/>
        <v>142.71</v>
      </c>
      <c r="AF22" s="30">
        <f t="shared" si="20"/>
        <v>70.290000000000006</v>
      </c>
      <c r="AG22" s="30">
        <f t="shared" si="21"/>
        <v>142.71</v>
      </c>
      <c r="AH22" s="30">
        <f t="shared" si="22"/>
        <v>0</v>
      </c>
      <c r="AI22" s="30">
        <f t="shared" si="23"/>
        <v>0</v>
      </c>
      <c r="AJ22" s="30"/>
      <c r="AK22" s="30"/>
      <c r="AL22" s="30">
        <f t="shared" si="24"/>
        <v>17.973333333333336</v>
      </c>
      <c r="AM22" s="30">
        <f t="shared" si="0"/>
        <v>17.973333333333336</v>
      </c>
      <c r="AN22" s="30">
        <f t="shared" si="0"/>
        <v>17.973333333333336</v>
      </c>
      <c r="AO22" s="30">
        <f t="shared" si="1"/>
        <v>22.466666666666669</v>
      </c>
      <c r="AP22" s="30">
        <f t="shared" si="2"/>
        <v>22.466666666666669</v>
      </c>
      <c r="AQ22" s="30">
        <f t="shared" si="2"/>
        <v>22.466666666666669</v>
      </c>
      <c r="AR22" s="30">
        <f t="shared" si="25"/>
        <v>29.206666666666667</v>
      </c>
      <c r="AS22" s="30">
        <f t="shared" si="3"/>
        <v>29.206666666666667</v>
      </c>
      <c r="AT22" s="30">
        <f t="shared" si="3"/>
        <v>29.206666666666667</v>
      </c>
      <c r="AU22" s="30">
        <f t="shared" si="26"/>
        <v>208.94000000000005</v>
      </c>
      <c r="AW22" s="30">
        <f t="shared" si="27"/>
        <v>17.028000000000002</v>
      </c>
      <c r="AX22" s="30">
        <f t="shared" si="4"/>
        <v>17.028000000000002</v>
      </c>
      <c r="AY22" s="30">
        <f t="shared" si="4"/>
        <v>17.028000000000002</v>
      </c>
      <c r="AZ22" s="30">
        <f t="shared" si="28"/>
        <v>25.8</v>
      </c>
      <c r="BA22" s="30">
        <f t="shared" si="5"/>
        <v>25.8</v>
      </c>
      <c r="BB22" s="30">
        <f t="shared" si="5"/>
        <v>25.8</v>
      </c>
      <c r="BC22" s="30">
        <f t="shared" si="29"/>
        <v>33.54</v>
      </c>
      <c r="BD22" s="30">
        <f t="shared" si="6"/>
        <v>33.54</v>
      </c>
      <c r="BE22" s="30">
        <f t="shared" si="6"/>
        <v>33.54</v>
      </c>
      <c r="BF22" s="30">
        <f t="shared" si="30"/>
        <v>229.10399999999998</v>
      </c>
    </row>
    <row r="23" spans="1:58" x14ac:dyDescent="0.3">
      <c r="A23" s="3">
        <v>17</v>
      </c>
      <c r="B23" s="4" t="s">
        <v>18</v>
      </c>
      <c r="C23" s="33">
        <f t="shared" si="7"/>
        <v>56</v>
      </c>
      <c r="D23" s="112">
        <v>48</v>
      </c>
      <c r="E23" s="112">
        <v>8</v>
      </c>
      <c r="F23" s="31">
        <v>48</v>
      </c>
      <c r="G23" s="31">
        <v>2</v>
      </c>
      <c r="H23" s="31">
        <v>3</v>
      </c>
      <c r="I23" s="31">
        <v>3</v>
      </c>
      <c r="J23" s="31">
        <f t="shared" si="8"/>
        <v>56</v>
      </c>
      <c r="K23" s="110">
        <v>941</v>
      </c>
      <c r="L23" s="30">
        <v>42.300000000000004</v>
      </c>
      <c r="M23" s="31">
        <v>24</v>
      </c>
      <c r="N23" s="31">
        <v>24</v>
      </c>
      <c r="O23" s="31">
        <v>0</v>
      </c>
      <c r="P23" s="31">
        <f t="shared" si="9"/>
        <v>48</v>
      </c>
      <c r="Q23" s="32">
        <v>495.90000000000003</v>
      </c>
      <c r="R23" s="116"/>
      <c r="S23" s="31">
        <v>0</v>
      </c>
      <c r="T23" s="30">
        <f t="shared" si="10"/>
        <v>15.84</v>
      </c>
      <c r="U23" s="30">
        <f t="shared" si="11"/>
        <v>32.160000000000004</v>
      </c>
      <c r="V23" s="30">
        <f t="shared" si="12"/>
        <v>0.66</v>
      </c>
      <c r="W23" s="30">
        <f t="shared" si="13"/>
        <v>1.34</v>
      </c>
      <c r="X23" s="30">
        <f t="shared" si="14"/>
        <v>0.99</v>
      </c>
      <c r="Y23" s="30">
        <f t="shared" si="15"/>
        <v>2.0100000000000002</v>
      </c>
      <c r="Z23" s="30">
        <f t="shared" si="16"/>
        <v>0.99</v>
      </c>
      <c r="AA23" s="30">
        <f t="shared" si="17"/>
        <v>2.0100000000000002</v>
      </c>
      <c r="AB23" s="30"/>
      <c r="AC23" s="30">
        <v>0</v>
      </c>
      <c r="AD23" s="30">
        <f t="shared" si="18"/>
        <v>7.92</v>
      </c>
      <c r="AE23" s="30">
        <f t="shared" si="19"/>
        <v>16.080000000000002</v>
      </c>
      <c r="AF23" s="30">
        <f t="shared" si="20"/>
        <v>7.92</v>
      </c>
      <c r="AG23" s="30">
        <f t="shared" si="21"/>
        <v>16.080000000000002</v>
      </c>
      <c r="AH23" s="30">
        <f t="shared" si="22"/>
        <v>0</v>
      </c>
      <c r="AI23" s="30">
        <f t="shared" si="23"/>
        <v>0</v>
      </c>
      <c r="AJ23" s="30"/>
      <c r="AK23" s="30"/>
      <c r="AL23" s="30">
        <f t="shared" si="24"/>
        <v>6.2733333333333343</v>
      </c>
      <c r="AM23" s="30">
        <f t="shared" si="24"/>
        <v>6.2733333333333343</v>
      </c>
      <c r="AN23" s="30">
        <f t="shared" si="24"/>
        <v>6.2733333333333343</v>
      </c>
      <c r="AO23" s="30">
        <f t="shared" si="1"/>
        <v>7.8416666666666677</v>
      </c>
      <c r="AP23" s="30">
        <f>$K23*0.25*0.1/3</f>
        <v>7.8416666666666677</v>
      </c>
      <c r="AQ23" s="30">
        <f>$K23*0.25*0.1/3</f>
        <v>7.8416666666666677</v>
      </c>
      <c r="AR23" s="30">
        <f t="shared" si="25"/>
        <v>10.194166666666666</v>
      </c>
      <c r="AS23" s="30">
        <f t="shared" si="25"/>
        <v>10.194166666666666</v>
      </c>
      <c r="AT23" s="30">
        <f t="shared" si="25"/>
        <v>10.194166666666666</v>
      </c>
      <c r="AU23" s="30">
        <f t="shared" si="26"/>
        <v>72.927500000000009</v>
      </c>
      <c r="AW23" s="30">
        <f t="shared" si="27"/>
        <v>5.4549000000000012</v>
      </c>
      <c r="AX23" s="30">
        <f t="shared" si="27"/>
        <v>5.4549000000000012</v>
      </c>
      <c r="AY23" s="30">
        <f t="shared" si="27"/>
        <v>5.4549000000000012</v>
      </c>
      <c r="AZ23" s="30">
        <f t="shared" si="28"/>
        <v>8.2650000000000006</v>
      </c>
      <c r="BA23" s="30">
        <f t="shared" si="28"/>
        <v>8.2650000000000006</v>
      </c>
      <c r="BB23" s="30">
        <f t="shared" si="28"/>
        <v>8.2650000000000006</v>
      </c>
      <c r="BC23" s="30">
        <f t="shared" si="29"/>
        <v>10.744500000000002</v>
      </c>
      <c r="BD23" s="30">
        <f t="shared" si="29"/>
        <v>10.744500000000002</v>
      </c>
      <c r="BE23" s="30">
        <f t="shared" si="29"/>
        <v>10.744500000000002</v>
      </c>
      <c r="BF23" s="30">
        <f t="shared" si="30"/>
        <v>73.393200000000007</v>
      </c>
    </row>
    <row r="24" spans="1:58" x14ac:dyDescent="0.3">
      <c r="A24" s="3">
        <v>18</v>
      </c>
      <c r="B24" s="4" t="s">
        <v>19</v>
      </c>
      <c r="C24" s="33">
        <f t="shared" si="7"/>
        <v>252</v>
      </c>
      <c r="D24" s="112">
        <v>43</v>
      </c>
      <c r="E24" s="112">
        <v>209</v>
      </c>
      <c r="F24" s="31">
        <v>48</v>
      </c>
      <c r="G24" s="31">
        <v>126</v>
      </c>
      <c r="H24" s="31">
        <v>66</v>
      </c>
      <c r="I24" s="31">
        <v>13</v>
      </c>
      <c r="J24" s="31">
        <f t="shared" si="8"/>
        <v>253</v>
      </c>
      <c r="K24" s="110">
        <v>753</v>
      </c>
      <c r="L24" s="30">
        <v>45.9</v>
      </c>
      <c r="M24" s="31">
        <v>26</v>
      </c>
      <c r="N24" s="31">
        <v>26</v>
      </c>
      <c r="O24" s="31">
        <v>0</v>
      </c>
      <c r="P24" s="31">
        <f t="shared" si="9"/>
        <v>52</v>
      </c>
      <c r="Q24" s="32">
        <v>181.8</v>
      </c>
      <c r="R24" s="116"/>
      <c r="S24" s="31">
        <v>0</v>
      </c>
      <c r="T24" s="30">
        <f t="shared" si="10"/>
        <v>15.84</v>
      </c>
      <c r="U24" s="30">
        <f t="shared" si="11"/>
        <v>32.160000000000004</v>
      </c>
      <c r="V24" s="30">
        <f t="shared" si="12"/>
        <v>41.580000000000005</v>
      </c>
      <c r="W24" s="30">
        <f t="shared" si="13"/>
        <v>84.42</v>
      </c>
      <c r="X24" s="30">
        <f t="shared" si="14"/>
        <v>21.78</v>
      </c>
      <c r="Y24" s="30">
        <f t="shared" si="15"/>
        <v>44.220000000000006</v>
      </c>
      <c r="Z24" s="30">
        <f t="shared" si="16"/>
        <v>4.29</v>
      </c>
      <c r="AA24" s="30">
        <f t="shared" si="17"/>
        <v>8.7100000000000009</v>
      </c>
      <c r="AB24" s="30"/>
      <c r="AC24" s="30">
        <v>0</v>
      </c>
      <c r="AD24" s="30">
        <f t="shared" si="18"/>
        <v>8.58</v>
      </c>
      <c r="AE24" s="30">
        <f t="shared" si="19"/>
        <v>17.420000000000002</v>
      </c>
      <c r="AF24" s="30">
        <f t="shared" si="20"/>
        <v>8.58</v>
      </c>
      <c r="AG24" s="30">
        <f t="shared" si="21"/>
        <v>17.420000000000002</v>
      </c>
      <c r="AH24" s="30">
        <f t="shared" si="22"/>
        <v>0</v>
      </c>
      <c r="AI24" s="30">
        <f t="shared" si="23"/>
        <v>0</v>
      </c>
      <c r="AJ24" s="30"/>
      <c r="AK24" s="30"/>
      <c r="AL24" s="30">
        <f t="shared" si="24"/>
        <v>5.0200000000000005</v>
      </c>
      <c r="AM24" s="30">
        <f t="shared" si="24"/>
        <v>5.0200000000000005</v>
      </c>
      <c r="AN24" s="30">
        <f t="shared" si="24"/>
        <v>5.0200000000000005</v>
      </c>
      <c r="AO24" s="30">
        <f t="shared" si="1"/>
        <v>6.2749999999999995</v>
      </c>
      <c r="AP24" s="30">
        <f>$K24*0.25*0.1/3</f>
        <v>6.2749999999999995</v>
      </c>
      <c r="AQ24" s="30">
        <f>$K24*0.25*0.1/3</f>
        <v>6.2749999999999995</v>
      </c>
      <c r="AR24" s="30">
        <f t="shared" si="25"/>
        <v>8.1575000000000006</v>
      </c>
      <c r="AS24" s="30">
        <f t="shared" si="25"/>
        <v>8.1575000000000006</v>
      </c>
      <c r="AT24" s="30">
        <f t="shared" si="25"/>
        <v>8.1575000000000006</v>
      </c>
      <c r="AU24" s="30">
        <f t="shared" si="26"/>
        <v>58.357499999999995</v>
      </c>
      <c r="AW24" s="30">
        <f t="shared" si="27"/>
        <v>1.9998000000000005</v>
      </c>
      <c r="AX24" s="30">
        <f t="shared" si="27"/>
        <v>1.9998000000000005</v>
      </c>
      <c r="AY24" s="30">
        <f t="shared" si="27"/>
        <v>1.9998000000000005</v>
      </c>
      <c r="AZ24" s="30">
        <f t="shared" si="28"/>
        <v>3.0300000000000007</v>
      </c>
      <c r="BA24" s="30">
        <f t="shared" si="28"/>
        <v>3.0300000000000007</v>
      </c>
      <c r="BB24" s="30">
        <f t="shared" si="28"/>
        <v>3.0300000000000007</v>
      </c>
      <c r="BC24" s="30">
        <f t="shared" si="29"/>
        <v>3.9390000000000005</v>
      </c>
      <c r="BD24" s="30">
        <f t="shared" si="29"/>
        <v>3.9390000000000005</v>
      </c>
      <c r="BE24" s="30">
        <f t="shared" si="29"/>
        <v>3.9390000000000005</v>
      </c>
      <c r="BF24" s="30">
        <f t="shared" si="30"/>
        <v>26.906400000000005</v>
      </c>
    </row>
    <row r="25" spans="1:58" x14ac:dyDescent="0.3">
      <c r="A25" s="3">
        <v>19</v>
      </c>
      <c r="B25" s="5" t="s">
        <v>20</v>
      </c>
      <c r="C25" s="29"/>
      <c r="J25" s="38"/>
      <c r="X25" s="30"/>
      <c r="Y25" s="30"/>
      <c r="Z25" s="30"/>
      <c r="AA25" s="30"/>
      <c r="AB25" s="30"/>
      <c r="AC25" s="30"/>
    </row>
    <row r="26" spans="1:58" x14ac:dyDescent="0.3">
      <c r="A26" s="6">
        <v>20</v>
      </c>
      <c r="B26" s="7" t="s">
        <v>21</v>
      </c>
      <c r="C26" s="29"/>
      <c r="J26" s="38"/>
      <c r="X26" s="30"/>
      <c r="Y26" s="30"/>
      <c r="Z26" s="30"/>
      <c r="AA26" s="30"/>
      <c r="AB26" s="30"/>
      <c r="AC26" s="30"/>
    </row>
    <row r="27" spans="1:58" x14ac:dyDescent="0.3">
      <c r="A27" s="8"/>
      <c r="B27" s="9" t="s">
        <v>22</v>
      </c>
      <c r="J27" s="38"/>
      <c r="X27" s="30"/>
      <c r="Y27" s="30"/>
      <c r="Z27" s="30"/>
      <c r="AA27" s="30"/>
      <c r="AB27" s="30"/>
      <c r="AC27" s="30"/>
    </row>
    <row r="28" spans="1:58" x14ac:dyDescent="0.3">
      <c r="A28" s="10"/>
      <c r="B28" s="11" t="s">
        <v>23</v>
      </c>
      <c r="C28" s="30">
        <f>SUM(C7:C24)</f>
        <v>18244</v>
      </c>
      <c r="D28" s="30">
        <f>SUM(D7:D24)</f>
        <v>5258</v>
      </c>
      <c r="E28" s="30">
        <f>SUM(E7:E24)</f>
        <v>12986</v>
      </c>
      <c r="F28" s="30">
        <f t="shared" ref="F28:Q28" si="31">SUM(F7:F24)</f>
        <v>7550</v>
      </c>
      <c r="G28" s="30">
        <f t="shared" si="31"/>
        <v>5731</v>
      </c>
      <c r="H28" s="30">
        <f t="shared" si="31"/>
        <v>3796</v>
      </c>
      <c r="I28" s="30">
        <f t="shared" si="31"/>
        <v>1170</v>
      </c>
      <c r="J28" s="30">
        <f t="shared" si="31"/>
        <v>18247</v>
      </c>
      <c r="K28" s="30">
        <f t="shared" si="31"/>
        <v>391053</v>
      </c>
      <c r="L28" s="30">
        <f t="shared" si="31"/>
        <v>2496.6000000000008</v>
      </c>
      <c r="M28" s="30">
        <f t="shared" si="31"/>
        <v>1529</v>
      </c>
      <c r="N28" s="30">
        <f t="shared" si="31"/>
        <v>1020</v>
      </c>
      <c r="O28" s="30">
        <f t="shared" si="31"/>
        <v>229</v>
      </c>
      <c r="P28" s="38">
        <f>SUM(M28:O28)</f>
        <v>2778</v>
      </c>
      <c r="Q28" s="30">
        <f t="shared" si="31"/>
        <v>40203.360000000001</v>
      </c>
      <c r="R28" s="117"/>
      <c r="S28" s="30">
        <f>SUM(S7:S24)</f>
        <v>0</v>
      </c>
      <c r="T28" s="30">
        <f>SUM(T7:T24)</f>
        <v>2491.5</v>
      </c>
      <c r="U28" s="30">
        <f t="shared" ref="U28:AI28" si="32">SUM(U7:U24)</f>
        <v>5058.5</v>
      </c>
      <c r="V28" s="30">
        <f t="shared" si="32"/>
        <v>1891.2300000000002</v>
      </c>
      <c r="W28" s="30">
        <f t="shared" si="32"/>
        <v>3839.7700000000004</v>
      </c>
      <c r="X28" s="30">
        <f t="shared" si="32"/>
        <v>1252.68</v>
      </c>
      <c r="Y28" s="30">
        <f t="shared" si="32"/>
        <v>2543.3200000000002</v>
      </c>
      <c r="Z28" s="30">
        <f t="shared" si="32"/>
        <v>386.10000000000014</v>
      </c>
      <c r="AA28" s="30">
        <f t="shared" si="32"/>
        <v>783.90000000000009</v>
      </c>
      <c r="AB28" s="30">
        <f>SUM(T28:AA28)</f>
        <v>18247</v>
      </c>
      <c r="AC28" s="30">
        <f t="shared" si="32"/>
        <v>0</v>
      </c>
      <c r="AD28" s="30">
        <f t="shared" si="32"/>
        <v>504.57000000000005</v>
      </c>
      <c r="AE28" s="30">
        <f t="shared" si="32"/>
        <v>1024.43</v>
      </c>
      <c r="AF28" s="30">
        <f t="shared" si="32"/>
        <v>336.6</v>
      </c>
      <c r="AG28" s="30">
        <f t="shared" si="32"/>
        <v>683.4</v>
      </c>
      <c r="AH28" s="30">
        <f t="shared" si="32"/>
        <v>75.570000000000007</v>
      </c>
      <c r="AI28" s="30">
        <f t="shared" si="32"/>
        <v>153.43</v>
      </c>
      <c r="AJ28" s="30">
        <f>SUM(AD28:AI28)</f>
        <v>2778</v>
      </c>
      <c r="AK28" s="30"/>
      <c r="AL28" s="30">
        <f>SUM(AL7:AL24)</f>
        <v>2607.0200000000004</v>
      </c>
      <c r="AM28" s="30">
        <f t="shared" ref="AM28:BF28" si="33">SUM(AM7:AM24)</f>
        <v>2607.0200000000004</v>
      </c>
      <c r="AN28" s="30">
        <f t="shared" si="33"/>
        <v>2607.0200000000004</v>
      </c>
      <c r="AO28" s="30">
        <f t="shared" si="33"/>
        <v>3258.7750000000001</v>
      </c>
      <c r="AP28" s="30">
        <f t="shared" si="33"/>
        <v>3258.7750000000001</v>
      </c>
      <c r="AQ28" s="30">
        <f t="shared" si="33"/>
        <v>3258.7750000000001</v>
      </c>
      <c r="AR28" s="30">
        <f t="shared" si="33"/>
        <v>4236.4075000000012</v>
      </c>
      <c r="AS28" s="30">
        <f t="shared" si="33"/>
        <v>4236.4075000000012</v>
      </c>
      <c r="AT28" s="30">
        <f t="shared" si="33"/>
        <v>4236.4075000000012</v>
      </c>
      <c r="AU28" s="30">
        <f t="shared" si="33"/>
        <v>30306.607500000006</v>
      </c>
      <c r="AW28" s="30">
        <f t="shared" si="33"/>
        <v>442.23696000000007</v>
      </c>
      <c r="AX28" s="30">
        <f t="shared" si="33"/>
        <v>442.23696000000007</v>
      </c>
      <c r="AY28" s="30">
        <f t="shared" si="33"/>
        <v>442.23696000000007</v>
      </c>
      <c r="AZ28" s="30">
        <f t="shared" si="33"/>
        <v>670.0559999999997</v>
      </c>
      <c r="BA28" s="30">
        <f t="shared" si="33"/>
        <v>670.0559999999997</v>
      </c>
      <c r="BB28" s="30">
        <f t="shared" si="33"/>
        <v>670.0559999999997</v>
      </c>
      <c r="BC28" s="30">
        <f t="shared" si="33"/>
        <v>871.07279999999992</v>
      </c>
      <c r="BD28" s="30">
        <f t="shared" si="33"/>
        <v>871.07279999999992</v>
      </c>
      <c r="BE28" s="30">
        <f t="shared" si="33"/>
        <v>871.07279999999992</v>
      </c>
      <c r="BF28" s="30">
        <f t="shared" si="33"/>
        <v>5950.0972800000018</v>
      </c>
    </row>
    <row r="29" spans="1:58" x14ac:dyDescent="0.3">
      <c r="AD29" s="30"/>
    </row>
    <row r="31" spans="1:58" x14ac:dyDescent="0.3">
      <c r="B31" t="s">
        <v>76</v>
      </c>
      <c r="C31" t="s">
        <v>85</v>
      </c>
      <c r="T31" t="s">
        <v>76</v>
      </c>
      <c r="U31" t="s">
        <v>77</v>
      </c>
    </row>
  </sheetData>
  <mergeCells count="24">
    <mergeCell ref="AC3:AI3"/>
    <mergeCell ref="X6:Y6"/>
    <mergeCell ref="A4:A6"/>
    <mergeCell ref="B4:B6"/>
    <mergeCell ref="C4:K4"/>
    <mergeCell ref="L4:Q4"/>
    <mergeCell ref="V6:W6"/>
    <mergeCell ref="S6:U6"/>
    <mergeCell ref="C1:Q2"/>
    <mergeCell ref="S1:AI2"/>
    <mergeCell ref="AL1:BE2"/>
    <mergeCell ref="Z6:AA6"/>
    <mergeCell ref="AL6:AN6"/>
    <mergeCell ref="AO6:AQ6"/>
    <mergeCell ref="AR6:AT6"/>
    <mergeCell ref="AC6:AE6"/>
    <mergeCell ref="AW6:AY6"/>
    <mergeCell ref="AZ6:BB6"/>
    <mergeCell ref="BC6:BE6"/>
    <mergeCell ref="AW3:BE3"/>
    <mergeCell ref="S3:AA3"/>
    <mergeCell ref="AL3:AU3"/>
    <mergeCell ref="AF6:AG6"/>
    <mergeCell ref="AH6:AI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3" workbookViewId="0">
      <selection activeCell="G30" sqref="G30"/>
    </sheetView>
  </sheetViews>
  <sheetFormatPr defaultRowHeight="14.4" x14ac:dyDescent="0.3"/>
  <cols>
    <col min="2" max="2" width="16.33203125" customWidth="1"/>
    <col min="4" max="4" width="10.44140625" customWidth="1"/>
    <col min="12" max="12" width="12.77734375" customWidth="1"/>
    <col min="14" max="14" width="10.88671875" customWidth="1"/>
  </cols>
  <sheetData>
    <row r="1" spans="1:22" x14ac:dyDescent="0.3">
      <c r="A1" s="39"/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</row>
    <row r="2" spans="1:22" ht="21" x14ac:dyDescent="0.4">
      <c r="A2" s="41"/>
      <c r="B2" s="42" t="s">
        <v>65</v>
      </c>
      <c r="C2" s="41"/>
      <c r="D2" s="41"/>
      <c r="E2" s="41"/>
      <c r="F2" s="41"/>
      <c r="G2" s="41"/>
      <c r="H2" s="41"/>
      <c r="I2" s="41"/>
      <c r="J2" s="41"/>
      <c r="K2" s="42" t="s">
        <v>48</v>
      </c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</row>
    <row r="3" spans="1:22" x14ac:dyDescent="0.3">
      <c r="A3" s="39"/>
      <c r="B3" s="39"/>
      <c r="C3" s="39"/>
      <c r="D3" s="39"/>
      <c r="E3" s="39"/>
      <c r="F3" s="39"/>
      <c r="G3" s="39"/>
      <c r="H3" s="39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</row>
    <row r="4" spans="1:22" x14ac:dyDescent="0.3">
      <c r="A4" s="152" t="s">
        <v>0</v>
      </c>
      <c r="B4" s="167" t="s">
        <v>66</v>
      </c>
      <c r="C4" s="167" t="s">
        <v>49</v>
      </c>
      <c r="D4" s="167" t="s">
        <v>50</v>
      </c>
      <c r="E4" s="167" t="s">
        <v>51</v>
      </c>
      <c r="F4" s="167"/>
      <c r="G4" s="176" t="s">
        <v>52</v>
      </c>
      <c r="H4" s="43"/>
      <c r="I4" s="44"/>
      <c r="J4" s="43"/>
      <c r="K4" s="152" t="s">
        <v>0</v>
      </c>
      <c r="L4" s="167" t="s">
        <v>28</v>
      </c>
      <c r="M4" s="167" t="s">
        <v>49</v>
      </c>
      <c r="N4" s="167" t="s">
        <v>50</v>
      </c>
      <c r="O4" s="167" t="s">
        <v>53</v>
      </c>
      <c r="P4" s="167"/>
      <c r="Q4" s="176" t="s">
        <v>52</v>
      </c>
      <c r="R4" s="174" t="s">
        <v>54</v>
      </c>
      <c r="S4" s="176" t="s">
        <v>55</v>
      </c>
      <c r="T4" s="178" t="s">
        <v>56</v>
      </c>
      <c r="U4" s="39"/>
      <c r="V4" s="44"/>
    </row>
    <row r="5" spans="1:22" x14ac:dyDescent="0.3">
      <c r="A5" s="153"/>
      <c r="B5" s="168"/>
      <c r="C5" s="168"/>
      <c r="D5" s="168"/>
      <c r="E5" s="45" t="s">
        <v>57</v>
      </c>
      <c r="F5" s="45" t="s">
        <v>58</v>
      </c>
      <c r="G5" s="177"/>
      <c r="H5" s="46"/>
      <c r="I5" s="47"/>
      <c r="J5" s="46"/>
      <c r="K5" s="153"/>
      <c r="L5" s="168"/>
      <c r="M5" s="168"/>
      <c r="N5" s="168"/>
      <c r="O5" s="45" t="s">
        <v>57</v>
      </c>
      <c r="P5" s="45" t="s">
        <v>58</v>
      </c>
      <c r="Q5" s="177"/>
      <c r="R5" s="175"/>
      <c r="S5" s="177"/>
      <c r="T5" s="179"/>
      <c r="U5" s="39"/>
      <c r="V5" s="47"/>
    </row>
    <row r="6" spans="1:22" x14ac:dyDescent="0.3">
      <c r="A6" s="48">
        <v>1</v>
      </c>
      <c r="B6" s="180" t="s">
        <v>26</v>
      </c>
      <c r="C6" s="49" t="s">
        <v>35</v>
      </c>
      <c r="D6" s="49" t="s">
        <v>59</v>
      </c>
      <c r="E6" s="49">
        <f>O6*R6</f>
        <v>1.2</v>
      </c>
      <c r="F6" s="49">
        <f>P6*R6</f>
        <v>12</v>
      </c>
      <c r="G6" s="50"/>
      <c r="H6" s="51"/>
      <c r="I6" s="52"/>
      <c r="J6" s="51"/>
      <c r="K6" s="53">
        <v>1</v>
      </c>
      <c r="L6" s="180" t="s">
        <v>26</v>
      </c>
      <c r="M6" s="49" t="s">
        <v>35</v>
      </c>
      <c r="N6" s="49" t="s">
        <v>59</v>
      </c>
      <c r="O6" s="49">
        <v>0.6</v>
      </c>
      <c r="P6" s="49">
        <v>6</v>
      </c>
      <c r="Q6" s="50"/>
      <c r="R6" s="54">
        <v>2</v>
      </c>
      <c r="S6" s="55">
        <v>0</v>
      </c>
      <c r="T6" s="56"/>
      <c r="U6" s="39"/>
      <c r="V6" s="52"/>
    </row>
    <row r="7" spans="1:22" x14ac:dyDescent="0.3">
      <c r="A7" s="57">
        <v>2</v>
      </c>
      <c r="B7" s="181"/>
      <c r="C7" s="58" t="s">
        <v>37</v>
      </c>
      <c r="D7" s="58" t="s">
        <v>59</v>
      </c>
      <c r="E7" s="49">
        <f>O7*R7</f>
        <v>12</v>
      </c>
      <c r="F7" s="49">
        <f t="shared" ref="F7" si="0">P7*$R7</f>
        <v>36</v>
      </c>
      <c r="G7" s="59"/>
      <c r="H7" s="51"/>
      <c r="I7" s="52"/>
      <c r="J7" s="51"/>
      <c r="K7" s="57">
        <v>2</v>
      </c>
      <c r="L7" s="181"/>
      <c r="M7" s="58" t="s">
        <v>37</v>
      </c>
      <c r="N7" s="58" t="s">
        <v>59</v>
      </c>
      <c r="O7" s="58">
        <v>6</v>
      </c>
      <c r="P7" s="58">
        <v>18</v>
      </c>
      <c r="Q7" s="59"/>
      <c r="R7" s="60">
        <v>2</v>
      </c>
      <c r="S7" s="61">
        <v>0</v>
      </c>
      <c r="T7" s="126">
        <v>1</v>
      </c>
      <c r="U7" s="39"/>
      <c r="V7" s="52"/>
    </row>
    <row r="8" spans="1:22" x14ac:dyDescent="0.3">
      <c r="A8" s="62">
        <v>3</v>
      </c>
      <c r="B8" s="173" t="s">
        <v>27</v>
      </c>
      <c r="C8" s="63" t="s">
        <v>35</v>
      </c>
      <c r="D8" s="63" t="s">
        <v>59</v>
      </c>
      <c r="E8" s="49">
        <f>O8*R8</f>
        <v>1.4</v>
      </c>
      <c r="F8" s="49">
        <f>P8*R8</f>
        <v>8</v>
      </c>
      <c r="G8" s="64"/>
      <c r="H8" s="51"/>
      <c r="I8" s="52"/>
      <c r="J8" s="51"/>
      <c r="K8" s="62">
        <v>3</v>
      </c>
      <c r="L8" s="173" t="s">
        <v>27</v>
      </c>
      <c r="M8" s="63" t="s">
        <v>35</v>
      </c>
      <c r="N8" s="63" t="s">
        <v>59</v>
      </c>
      <c r="O8" s="65">
        <v>0.7</v>
      </c>
      <c r="P8" s="63">
        <v>4</v>
      </c>
      <c r="Q8" s="64"/>
      <c r="R8" s="66">
        <v>2</v>
      </c>
      <c r="S8" s="67">
        <v>0</v>
      </c>
      <c r="T8" s="68"/>
      <c r="U8" s="39"/>
      <c r="V8" s="52"/>
    </row>
    <row r="9" spans="1:22" x14ac:dyDescent="0.3">
      <c r="A9" s="62">
        <v>4</v>
      </c>
      <c r="B9" s="173"/>
      <c r="C9" s="69" t="s">
        <v>37</v>
      </c>
      <c r="D9" s="69" t="s">
        <v>59</v>
      </c>
      <c r="E9" s="49">
        <f>O9*R9</f>
        <v>8</v>
      </c>
      <c r="F9" s="49">
        <f>P9*$R9</f>
        <v>24</v>
      </c>
      <c r="G9" s="70"/>
      <c r="H9" s="51"/>
      <c r="I9" s="52"/>
      <c r="J9" s="51"/>
      <c r="K9" s="62">
        <v>4</v>
      </c>
      <c r="L9" s="173"/>
      <c r="M9" s="69" t="s">
        <v>37</v>
      </c>
      <c r="N9" s="69" t="s">
        <v>59</v>
      </c>
      <c r="O9" s="71">
        <v>4</v>
      </c>
      <c r="P9" s="69">
        <v>12</v>
      </c>
      <c r="Q9" s="70"/>
      <c r="R9" s="72">
        <v>2</v>
      </c>
      <c r="S9" s="73">
        <v>0</v>
      </c>
      <c r="T9" s="74">
        <v>1</v>
      </c>
      <c r="U9" s="39"/>
      <c r="V9" s="52"/>
    </row>
    <row r="10" spans="1:22" x14ac:dyDescent="0.3">
      <c r="A10" s="75"/>
      <c r="B10" s="76"/>
      <c r="C10" s="77"/>
      <c r="D10" s="77"/>
      <c r="E10" s="51"/>
      <c r="F10" s="51"/>
      <c r="G10" s="78"/>
      <c r="H10" s="51"/>
      <c r="I10" s="52"/>
      <c r="J10" s="51"/>
      <c r="K10" s="79" t="s">
        <v>60</v>
      </c>
      <c r="L10" s="80"/>
      <c r="M10" s="77"/>
      <c r="N10" s="77"/>
      <c r="O10" s="81"/>
      <c r="P10" s="77"/>
      <c r="Q10" s="78"/>
      <c r="R10" s="82"/>
      <c r="S10" s="83"/>
      <c r="T10" s="84"/>
      <c r="U10" s="39"/>
      <c r="V10" s="52"/>
    </row>
    <row r="11" spans="1:22" x14ac:dyDescent="0.3">
      <c r="A11" s="85"/>
      <c r="B11" s="86"/>
      <c r="C11" s="51"/>
      <c r="D11" s="51"/>
      <c r="E11" s="81"/>
      <c r="F11" s="51"/>
      <c r="G11" s="81"/>
      <c r="H11" s="51"/>
      <c r="I11" s="52"/>
      <c r="J11" s="51"/>
      <c r="K11" s="81"/>
      <c r="L11" s="51"/>
      <c r="M11" s="87"/>
      <c r="N11" s="87"/>
      <c r="O11" s="87"/>
      <c r="P11" s="39"/>
      <c r="Q11" s="39"/>
      <c r="R11" s="39"/>
      <c r="S11" s="39"/>
      <c r="T11" s="39"/>
      <c r="U11" s="39"/>
      <c r="V11" s="52"/>
    </row>
    <row r="12" spans="1:22" ht="21" x14ac:dyDescent="0.4">
      <c r="A12" s="85"/>
      <c r="B12" s="86" t="s">
        <v>80</v>
      </c>
      <c r="C12" s="51"/>
      <c r="D12" s="51"/>
      <c r="E12" s="81"/>
      <c r="F12" s="51"/>
      <c r="G12" s="81"/>
      <c r="H12" s="51"/>
      <c r="I12" s="52"/>
      <c r="J12" s="41"/>
      <c r="K12" s="42" t="s">
        <v>61</v>
      </c>
      <c r="L12" s="41"/>
      <c r="M12" s="41"/>
      <c r="N12" s="42"/>
      <c r="O12" s="41"/>
      <c r="P12" s="41"/>
      <c r="Q12" s="41"/>
      <c r="R12" s="41"/>
      <c r="S12" s="41"/>
      <c r="T12" s="41"/>
      <c r="U12" s="41"/>
      <c r="V12" s="52"/>
    </row>
    <row r="13" spans="1:22" x14ac:dyDescent="0.3">
      <c r="A13" s="85"/>
      <c r="B13" s="86"/>
      <c r="C13" s="51"/>
      <c r="D13" s="51"/>
      <c r="E13" s="81"/>
      <c r="F13" s="51"/>
      <c r="G13" s="81"/>
      <c r="H13" s="51"/>
      <c r="I13" s="52"/>
      <c r="J13" s="51"/>
      <c r="K13" s="81"/>
      <c r="L13" s="51"/>
      <c r="M13" s="87"/>
      <c r="N13" s="87"/>
      <c r="O13" s="87"/>
      <c r="P13" s="39"/>
      <c r="Q13" s="39"/>
      <c r="R13" s="39"/>
      <c r="S13" s="39"/>
      <c r="T13" s="39"/>
      <c r="U13" s="39"/>
      <c r="V13" s="52"/>
    </row>
    <row r="14" spans="1:22" x14ac:dyDescent="0.3">
      <c r="A14" s="85"/>
      <c r="B14" s="86"/>
      <c r="C14" s="51"/>
      <c r="D14" s="51"/>
      <c r="E14" s="81"/>
      <c r="F14" s="51"/>
      <c r="G14" s="81"/>
      <c r="H14" s="51"/>
      <c r="I14" s="52"/>
      <c r="J14" s="51"/>
      <c r="K14" s="88" t="s">
        <v>0</v>
      </c>
      <c r="L14" s="89" t="s">
        <v>62</v>
      </c>
      <c r="M14" s="90" t="s">
        <v>63</v>
      </c>
      <c r="N14" s="91"/>
      <c r="O14" s="91"/>
      <c r="P14" s="91"/>
      <c r="Q14" s="91"/>
      <c r="R14" s="91"/>
      <c r="S14" s="91"/>
      <c r="T14" s="92"/>
      <c r="U14" s="39"/>
      <c r="V14" s="52"/>
    </row>
    <row r="15" spans="1:22" x14ac:dyDescent="0.3">
      <c r="A15" s="85"/>
      <c r="B15" s="93"/>
      <c r="C15" s="51"/>
      <c r="D15" s="51"/>
      <c r="E15" s="81"/>
      <c r="F15" s="51"/>
      <c r="G15" s="81"/>
      <c r="H15" s="51"/>
      <c r="I15" s="52"/>
      <c r="J15" s="51"/>
      <c r="K15" s="94">
        <v>1</v>
      </c>
      <c r="L15" s="95"/>
      <c r="M15" s="169"/>
      <c r="N15" s="169"/>
      <c r="O15" s="169"/>
      <c r="P15" s="169"/>
      <c r="Q15" s="169"/>
      <c r="R15" s="169"/>
      <c r="S15" s="169"/>
      <c r="T15" s="170"/>
      <c r="U15" s="39"/>
      <c r="V15" s="52"/>
    </row>
    <row r="16" spans="1:22" x14ac:dyDescent="0.3">
      <c r="A16" s="85"/>
      <c r="B16" s="86"/>
      <c r="C16" s="51"/>
      <c r="D16" s="51"/>
      <c r="E16" s="81"/>
      <c r="F16" s="51"/>
      <c r="G16" s="81"/>
      <c r="H16" s="51"/>
      <c r="I16" s="52"/>
      <c r="J16" s="51"/>
      <c r="K16" s="96">
        <v>2</v>
      </c>
      <c r="L16" s="97"/>
      <c r="M16" s="171"/>
      <c r="N16" s="171"/>
      <c r="O16" s="171"/>
      <c r="P16" s="171"/>
      <c r="Q16" s="171"/>
      <c r="R16" s="171"/>
      <c r="S16" s="171"/>
      <c r="T16" s="172"/>
      <c r="U16" s="39"/>
      <c r="V16" s="52"/>
    </row>
    <row r="17" spans="1:22" x14ac:dyDescent="0.3">
      <c r="A17" s="85"/>
      <c r="B17" s="86"/>
      <c r="C17" s="51"/>
      <c r="D17" s="51"/>
      <c r="E17" s="81"/>
      <c r="F17" s="51"/>
      <c r="G17" s="81"/>
      <c r="H17" s="51"/>
      <c r="I17" s="52"/>
      <c r="J17" s="51"/>
      <c r="K17" s="28" t="s">
        <v>64</v>
      </c>
      <c r="L17" s="83"/>
      <c r="M17" s="87"/>
      <c r="N17" s="87"/>
      <c r="O17" s="87"/>
      <c r="P17" s="87"/>
      <c r="Q17" s="87"/>
      <c r="R17" s="87"/>
      <c r="S17" s="87"/>
      <c r="T17" s="87"/>
      <c r="U17" s="39"/>
      <c r="V17" s="52"/>
    </row>
    <row r="18" spans="1:22" x14ac:dyDescent="0.3">
      <c r="A18" s="85"/>
      <c r="B18" s="86"/>
      <c r="C18" s="51"/>
      <c r="D18" s="51"/>
      <c r="E18" s="81"/>
      <c r="F18" s="51"/>
      <c r="G18" s="81"/>
      <c r="H18" s="51"/>
      <c r="I18" s="52"/>
      <c r="J18" s="51"/>
      <c r="K18" s="83"/>
      <c r="L18" s="83"/>
      <c r="M18" s="87"/>
      <c r="N18" s="87"/>
      <c r="O18" s="87"/>
      <c r="P18" s="87"/>
      <c r="Q18" s="87"/>
      <c r="R18" s="87"/>
      <c r="S18" s="87"/>
      <c r="T18" s="87"/>
      <c r="U18" s="39"/>
      <c r="V18" s="52"/>
    </row>
    <row r="19" spans="1:22" x14ac:dyDescent="0.3">
      <c r="A19" s="39"/>
      <c r="B19" s="39"/>
      <c r="C19" s="39"/>
      <c r="D19" s="39"/>
      <c r="E19" s="39"/>
      <c r="F19" s="39"/>
      <c r="G19" s="39"/>
      <c r="H19" s="51"/>
      <c r="I19" s="41"/>
      <c r="J19" s="41"/>
      <c r="K19" s="98"/>
      <c r="L19" s="98"/>
      <c r="M19" s="99"/>
      <c r="N19" s="99"/>
      <c r="O19" s="99"/>
      <c r="P19" s="99"/>
      <c r="Q19" s="99"/>
      <c r="R19" s="99"/>
      <c r="S19" s="99"/>
      <c r="T19" s="99"/>
      <c r="U19" s="41"/>
      <c r="V19" s="41"/>
    </row>
    <row r="20" spans="1:22" x14ac:dyDescent="0.3">
      <c r="H20" s="51"/>
    </row>
    <row r="21" spans="1:22" x14ac:dyDescent="0.3">
      <c r="H21" s="51"/>
    </row>
    <row r="22" spans="1:22" x14ac:dyDescent="0.3">
      <c r="H22" s="51"/>
    </row>
    <row r="23" spans="1:22" x14ac:dyDescent="0.3">
      <c r="H23" s="51"/>
    </row>
    <row r="24" spans="1:22" x14ac:dyDescent="0.3">
      <c r="H24" s="51"/>
    </row>
    <row r="25" spans="1:22" x14ac:dyDescent="0.3">
      <c r="H25" s="39"/>
    </row>
  </sheetData>
  <mergeCells count="21">
    <mergeCell ref="M15:T15"/>
    <mergeCell ref="M16:T16"/>
    <mergeCell ref="B8:B9"/>
    <mergeCell ref="L8:L9"/>
    <mergeCell ref="R4:R5"/>
    <mergeCell ref="S4:S5"/>
    <mergeCell ref="T4:T5"/>
    <mergeCell ref="B6:B7"/>
    <mergeCell ref="L6:L7"/>
    <mergeCell ref="K4:K5"/>
    <mergeCell ref="L4:L5"/>
    <mergeCell ref="M4:M5"/>
    <mergeCell ref="N4:N5"/>
    <mergeCell ref="O4:P4"/>
    <mergeCell ref="Q4:Q5"/>
    <mergeCell ref="G4:G5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I24"/>
  <sheetViews>
    <sheetView workbookViewId="0">
      <selection activeCell="A25" sqref="A25"/>
    </sheetView>
  </sheetViews>
  <sheetFormatPr defaultRowHeight="14.4" x14ac:dyDescent="0.3"/>
  <sheetData>
    <row r="4" spans="1:35" x14ac:dyDescent="0.3">
      <c r="A4" s="120">
        <f>'Coal resource'!S4</f>
        <v>1.2</v>
      </c>
      <c r="B4" s="120">
        <f>'Coal resource'!T4</f>
        <v>2</v>
      </c>
      <c r="C4" s="120">
        <f>'Coal resource'!U4</f>
        <v>3</v>
      </c>
      <c r="D4" s="120">
        <f>'Coal resource'!V4</f>
        <v>4</v>
      </c>
      <c r="E4" s="120">
        <f>'Coal resource'!W4</f>
        <v>5.5</v>
      </c>
      <c r="F4" s="120">
        <f>'Coal resource'!X4</f>
        <v>6.5</v>
      </c>
      <c r="G4" s="120">
        <f>'Coal resource'!Y4</f>
        <v>8</v>
      </c>
      <c r="H4" s="120">
        <f>'Coal resource'!Z4</f>
        <v>10</v>
      </c>
      <c r="I4" s="118">
        <f>'Coal resource'!AL4</f>
        <v>12</v>
      </c>
      <c r="J4" s="120">
        <f>'Coal resource'!AA4</f>
        <v>12</v>
      </c>
      <c r="K4" s="120">
        <f>'Coal resource'!AM4</f>
        <v>14</v>
      </c>
      <c r="L4" s="120">
        <f>'Coal resource'!AN4</f>
        <v>16</v>
      </c>
      <c r="M4" s="120">
        <f>'Coal resource'!AO4</f>
        <v>19</v>
      </c>
      <c r="N4" s="120">
        <f>'Coal resource'!AP4</f>
        <v>22</v>
      </c>
      <c r="O4" s="120">
        <f>'Coal resource'!AQ4</f>
        <v>25</v>
      </c>
      <c r="P4" s="120">
        <f>'Coal resource'!AR4</f>
        <v>28</v>
      </c>
      <c r="Q4" s="120">
        <f>'Coal resource'!AS4</f>
        <v>32</v>
      </c>
      <c r="R4" s="120">
        <f>'Coal resource'!AT4</f>
        <v>36</v>
      </c>
      <c r="T4" s="120">
        <f>'Coal resource'!AC4</f>
        <v>1.4</v>
      </c>
      <c r="U4" s="120">
        <f>'Coal resource'!AD4</f>
        <v>2</v>
      </c>
      <c r="V4" s="120">
        <f>'Coal resource'!AE4</f>
        <v>3</v>
      </c>
      <c r="W4" s="120">
        <f>'Coal resource'!AF4</f>
        <v>4</v>
      </c>
      <c r="X4" s="120">
        <f>'Coal resource'!AG4</f>
        <v>5</v>
      </c>
      <c r="Y4" s="120">
        <f>'Coal resource'!AH4</f>
        <v>6</v>
      </c>
      <c r="Z4" s="120">
        <f>'Coal resource'!AW4</f>
        <v>7</v>
      </c>
      <c r="AA4" s="120">
        <f>'Coal resource'!AI4</f>
        <v>8</v>
      </c>
      <c r="AB4" s="120">
        <f>'Coal resource'!AX4</f>
        <v>8.5</v>
      </c>
      <c r="AC4" s="120">
        <f>'Coal resource'!AY4</f>
        <v>10</v>
      </c>
      <c r="AD4" s="120">
        <f>'Coal resource'!AZ4</f>
        <v>12</v>
      </c>
      <c r="AE4" s="120">
        <f>'Coal resource'!BA4</f>
        <v>14</v>
      </c>
      <c r="AF4" s="120">
        <f>'Coal resource'!BB4</f>
        <v>16</v>
      </c>
      <c r="AG4" s="120">
        <f>'Coal resource'!BC4</f>
        <v>18</v>
      </c>
      <c r="AH4" s="120">
        <f>'Coal resource'!BD4</f>
        <v>21</v>
      </c>
      <c r="AI4" s="120">
        <f>'Coal resource'!BE4</f>
        <v>24</v>
      </c>
    </row>
    <row r="5" spans="1:35" x14ac:dyDescent="0.3">
      <c r="A5" s="30">
        <f>'Coal resource'!S28</f>
        <v>0</v>
      </c>
      <c r="B5" s="30">
        <f>'Coal resource'!T28</f>
        <v>2491.5</v>
      </c>
      <c r="C5" s="30">
        <f>'Coal resource'!U28</f>
        <v>5058.5</v>
      </c>
      <c r="D5" s="30">
        <f>'Coal resource'!V28</f>
        <v>1891.2300000000002</v>
      </c>
      <c r="E5" s="30">
        <f>'Coal resource'!W28</f>
        <v>3839.7700000000004</v>
      </c>
      <c r="F5" s="30">
        <f>'Coal resource'!X28</f>
        <v>1252.68</v>
      </c>
      <c r="G5" s="30">
        <f>'Coal resource'!Y28</f>
        <v>2543.3200000000002</v>
      </c>
      <c r="H5" s="30">
        <f>'Coal resource'!Z28</f>
        <v>386.10000000000014</v>
      </c>
      <c r="I5" s="30">
        <v>6517.55</v>
      </c>
      <c r="J5" s="30">
        <f>'Coal resource'!AA28</f>
        <v>783.90000000000009</v>
      </c>
      <c r="K5" s="30">
        <v>6517.55</v>
      </c>
      <c r="L5" s="30">
        <v>6517.55</v>
      </c>
      <c r="M5" s="30">
        <v>3258.7750000000001</v>
      </c>
      <c r="N5" s="30">
        <v>3258.7750000000001</v>
      </c>
      <c r="O5" s="30">
        <v>3258.7750000000001</v>
      </c>
      <c r="P5" s="30">
        <v>3258.7750000000001</v>
      </c>
      <c r="Q5" s="30">
        <v>3258.7750000000001</v>
      </c>
      <c r="R5" s="30">
        <v>3258.7750000000001</v>
      </c>
      <c r="T5" s="30">
        <f>'Coal resource'!AC28</f>
        <v>0</v>
      </c>
      <c r="U5" s="30">
        <f>'Coal resource'!AD28</f>
        <v>504.57000000000005</v>
      </c>
      <c r="V5" s="30">
        <f>'Coal resource'!AE28</f>
        <v>1024.43</v>
      </c>
      <c r="W5" s="30">
        <f>'Coal resource'!AF28</f>
        <v>336.6</v>
      </c>
      <c r="X5" s="30">
        <f>'Coal resource'!AG28</f>
        <v>683.4</v>
      </c>
      <c r="Y5" s="30">
        <f>'Coal resource'!AH28</f>
        <v>75.570000000000007</v>
      </c>
      <c r="Z5" s="30">
        <f>'Coal resource'!AW28</f>
        <v>442.23696000000007</v>
      </c>
      <c r="AA5" s="30">
        <f>'Coal resource'!AI28</f>
        <v>153.43</v>
      </c>
      <c r="AB5" s="30">
        <f>'Coal resource'!AX28</f>
        <v>442.23696000000007</v>
      </c>
      <c r="AC5" s="30">
        <f>'Coal resource'!AY28</f>
        <v>442.23696000000007</v>
      </c>
      <c r="AD5" s="30">
        <f>'Coal resource'!AZ28</f>
        <v>670.0559999999997</v>
      </c>
      <c r="AE5" s="30">
        <f>'Coal resource'!BA28</f>
        <v>670.0559999999997</v>
      </c>
      <c r="AF5" s="30">
        <f>'Coal resource'!BB28</f>
        <v>670.0559999999997</v>
      </c>
      <c r="AG5" s="30">
        <f>'Coal resource'!BC28</f>
        <v>871.07279999999992</v>
      </c>
      <c r="AH5" s="30">
        <f>'Coal resource'!BD28</f>
        <v>871.07279999999992</v>
      </c>
      <c r="AI5" s="30">
        <f>'Coal resource'!BE28</f>
        <v>871.07279999999992</v>
      </c>
    </row>
    <row r="6" spans="1:35" x14ac:dyDescent="0.3">
      <c r="A6" s="30">
        <f>A5</f>
        <v>0</v>
      </c>
      <c r="B6" s="30">
        <f>A6+B5</f>
        <v>2491.5</v>
      </c>
      <c r="C6" s="30">
        <f t="shared" ref="C6:H6" si="0">B6+C5</f>
        <v>7550</v>
      </c>
      <c r="D6" s="30">
        <f t="shared" si="0"/>
        <v>9441.23</v>
      </c>
      <c r="E6" s="30">
        <f t="shared" si="0"/>
        <v>13281</v>
      </c>
      <c r="F6" s="30">
        <f t="shared" si="0"/>
        <v>14533.68</v>
      </c>
      <c r="G6" s="30">
        <f t="shared" si="0"/>
        <v>17077</v>
      </c>
      <c r="H6" s="30">
        <f t="shared" si="0"/>
        <v>17463.099999999999</v>
      </c>
      <c r="I6" s="30">
        <f t="shared" ref="I6:R6" si="1">H6+I5</f>
        <v>23980.649999999998</v>
      </c>
      <c r="J6" s="30">
        <f t="shared" si="1"/>
        <v>24764.55</v>
      </c>
      <c r="K6" s="30">
        <f t="shared" si="1"/>
        <v>31282.1</v>
      </c>
      <c r="L6" s="30">
        <f t="shared" si="1"/>
        <v>37799.65</v>
      </c>
      <c r="M6" s="30">
        <f t="shared" si="1"/>
        <v>41058.425000000003</v>
      </c>
      <c r="N6" s="30">
        <f t="shared" si="1"/>
        <v>44317.200000000004</v>
      </c>
      <c r="O6" s="30">
        <f t="shared" si="1"/>
        <v>47575.975000000006</v>
      </c>
      <c r="P6" s="30">
        <f t="shared" si="1"/>
        <v>50834.750000000007</v>
      </c>
      <c r="Q6" s="30">
        <f t="shared" si="1"/>
        <v>54093.525000000009</v>
      </c>
      <c r="R6" s="30">
        <f t="shared" si="1"/>
        <v>57352.30000000001</v>
      </c>
      <c r="T6" s="30">
        <f>T5</f>
        <v>0</v>
      </c>
      <c r="U6" s="30">
        <f t="shared" ref="U6:AA6" si="2">T6+U5</f>
        <v>504.57000000000005</v>
      </c>
      <c r="V6" s="30">
        <f t="shared" si="2"/>
        <v>1529</v>
      </c>
      <c r="W6" s="30">
        <f t="shared" si="2"/>
        <v>1865.6</v>
      </c>
      <c r="X6" s="30">
        <f t="shared" si="2"/>
        <v>2549</v>
      </c>
      <c r="Y6" s="30">
        <f t="shared" si="2"/>
        <v>2624.57</v>
      </c>
      <c r="Z6" s="30">
        <f t="shared" si="2"/>
        <v>3066.8069600000003</v>
      </c>
      <c r="AA6" s="30">
        <f t="shared" si="2"/>
        <v>3220.2369600000002</v>
      </c>
      <c r="AB6" s="30">
        <f t="shared" ref="AB6" si="3">AA6+AB5</f>
        <v>3662.4739200000004</v>
      </c>
      <c r="AC6" s="30">
        <f t="shared" ref="AC6" si="4">AB6+AC5</f>
        <v>4104.7108800000005</v>
      </c>
      <c r="AD6" s="30">
        <f t="shared" ref="AD6" si="5">AC6+AD5</f>
        <v>4774.7668800000001</v>
      </c>
      <c r="AE6" s="30">
        <f t="shared" ref="AE6" si="6">AD6+AE5</f>
        <v>5444.8228799999997</v>
      </c>
      <c r="AF6" s="30">
        <f t="shared" ref="AF6" si="7">AE6+AF5</f>
        <v>6114.8788799999993</v>
      </c>
      <c r="AG6" s="30">
        <f t="shared" ref="AG6" si="8">AF6+AG5</f>
        <v>6985.9516799999992</v>
      </c>
      <c r="AH6" s="30">
        <f t="shared" ref="AH6" si="9">AG6+AH5</f>
        <v>7857.0244799999991</v>
      </c>
      <c r="AI6" s="30">
        <f t="shared" ref="AI6" si="10">AH6+AI5</f>
        <v>8728.0972799999981</v>
      </c>
    </row>
    <row r="7" spans="1:35" x14ac:dyDescent="0.3">
      <c r="B7" s="124"/>
      <c r="D7" s="30"/>
      <c r="E7" s="30"/>
    </row>
    <row r="8" spans="1:35" x14ac:dyDescent="0.3">
      <c r="B8" s="125"/>
      <c r="C8" s="118">
        <f>'Coal resource'!AK4</f>
        <v>0</v>
      </c>
      <c r="D8" s="118">
        <f>'Coal resource'!AL4</f>
        <v>12</v>
      </c>
      <c r="E8" s="118">
        <f>'Coal resource'!AM4</f>
        <v>14</v>
      </c>
      <c r="F8" s="118">
        <f>'Coal resource'!AN4</f>
        <v>16</v>
      </c>
      <c r="G8" s="118">
        <f>'Coal resource'!AO4</f>
        <v>19</v>
      </c>
      <c r="H8" s="118">
        <f>'Coal resource'!AP4</f>
        <v>22</v>
      </c>
      <c r="I8" s="118">
        <f>'Coal resource'!AQ4</f>
        <v>25</v>
      </c>
      <c r="J8" s="118">
        <f>'Coal resource'!AR4</f>
        <v>28</v>
      </c>
      <c r="K8" s="118">
        <f>'Coal resource'!AS4</f>
        <v>32</v>
      </c>
      <c r="L8" s="118"/>
      <c r="M8" s="118">
        <f>'Coal resource'!AT4</f>
        <v>36</v>
      </c>
      <c r="N8" s="118"/>
      <c r="O8" s="118"/>
      <c r="P8" s="118"/>
      <c r="Q8" s="118"/>
      <c r="R8" s="118"/>
      <c r="S8" s="118"/>
    </row>
    <row r="9" spans="1:35" x14ac:dyDescent="0.3">
      <c r="B9" s="125"/>
      <c r="C9" s="106"/>
      <c r="D9" s="30">
        <f>'Coal resource'!AL28</f>
        <v>2607.0200000000004</v>
      </c>
      <c r="E9" s="30">
        <f>'Coal resource'!AM28</f>
        <v>2607.0200000000004</v>
      </c>
      <c r="F9" s="30">
        <f>'Coal resource'!AN28</f>
        <v>2607.0200000000004</v>
      </c>
      <c r="G9" s="30">
        <f>'Coal resource'!AO28</f>
        <v>3258.7750000000001</v>
      </c>
      <c r="H9" s="30">
        <f>'Coal resource'!AP28</f>
        <v>3258.7750000000001</v>
      </c>
      <c r="I9" s="30">
        <f>'Coal resource'!AQ28</f>
        <v>3258.7750000000001</v>
      </c>
      <c r="J9" s="30">
        <f>'Coal resource'!AR28</f>
        <v>4236.4075000000012</v>
      </c>
      <c r="K9" s="30">
        <f>'Coal resource'!AS28</f>
        <v>4236.4075000000012</v>
      </c>
      <c r="L9" s="30"/>
      <c r="M9" s="30">
        <f>'Coal resource'!AT28</f>
        <v>4236.4075000000012</v>
      </c>
      <c r="N9" s="30"/>
      <c r="O9" s="30"/>
      <c r="P9" s="30"/>
      <c r="Q9" s="30"/>
      <c r="R9" s="30"/>
      <c r="S9" s="30"/>
    </row>
    <row r="10" spans="1:35" x14ac:dyDescent="0.3">
      <c r="B10" s="125"/>
      <c r="C10" s="106">
        <f>J6</f>
        <v>24764.55</v>
      </c>
      <c r="D10" s="30">
        <f>D9+J6</f>
        <v>27371.57</v>
      </c>
      <c r="E10" s="30">
        <f>D10+E9</f>
        <v>29978.59</v>
      </c>
      <c r="F10" s="30">
        <f t="shared" ref="F10:K10" si="11">E10+F9</f>
        <v>32585.61</v>
      </c>
      <c r="G10" s="30">
        <f t="shared" si="11"/>
        <v>35844.385000000002</v>
      </c>
      <c r="H10" s="30">
        <f t="shared" si="11"/>
        <v>39103.160000000003</v>
      </c>
      <c r="I10" s="30">
        <f t="shared" si="11"/>
        <v>42361.935000000005</v>
      </c>
      <c r="J10" s="30">
        <f t="shared" si="11"/>
        <v>46598.342500000006</v>
      </c>
      <c r="K10" s="30">
        <f t="shared" si="11"/>
        <v>50834.750000000007</v>
      </c>
      <c r="L10" s="30"/>
      <c r="M10" s="30">
        <f>K10+M9</f>
        <v>55071.157500000008</v>
      </c>
      <c r="N10" s="30"/>
      <c r="O10" s="30"/>
      <c r="P10" s="30"/>
      <c r="Q10" s="30"/>
      <c r="R10" s="30"/>
      <c r="S10" s="30"/>
    </row>
    <row r="11" spans="1:35" x14ac:dyDescent="0.3">
      <c r="B11" s="125"/>
      <c r="C11" s="106"/>
      <c r="D11" s="30"/>
      <c r="E11" s="30"/>
    </row>
    <row r="12" spans="1:35" x14ac:dyDescent="0.3">
      <c r="B12" s="125"/>
      <c r="C12" s="106"/>
      <c r="D12" s="30"/>
      <c r="E12" s="30"/>
    </row>
    <row r="13" spans="1:35" x14ac:dyDescent="0.3">
      <c r="B13" s="125"/>
      <c r="C13" s="106"/>
      <c r="D13" s="30"/>
      <c r="E13" s="30"/>
    </row>
    <row r="14" spans="1:35" x14ac:dyDescent="0.3">
      <c r="B14" s="125"/>
      <c r="C14" s="106"/>
      <c r="D14" s="30"/>
      <c r="E14" s="30"/>
    </row>
    <row r="15" spans="1:35" x14ac:dyDescent="0.3">
      <c r="B15" s="125"/>
      <c r="E15" s="30"/>
    </row>
    <row r="16" spans="1:35" x14ac:dyDescent="0.3">
      <c r="C16" s="106"/>
      <c r="D16" s="30"/>
      <c r="E16" s="30"/>
    </row>
    <row r="17" spans="5:5" x14ac:dyDescent="0.3">
      <c r="E17" s="30"/>
    </row>
    <row r="18" spans="5:5" x14ac:dyDescent="0.3">
      <c r="E18" s="30"/>
    </row>
    <row r="19" spans="5:5" x14ac:dyDescent="0.3">
      <c r="E19" s="30"/>
    </row>
    <row r="20" spans="5:5" x14ac:dyDescent="0.3">
      <c r="E20" s="30"/>
    </row>
    <row r="21" spans="5:5" x14ac:dyDescent="0.3">
      <c r="E21" s="30"/>
    </row>
    <row r="22" spans="5:5" x14ac:dyDescent="0.3">
      <c r="E22" s="30"/>
    </row>
    <row r="23" spans="5:5" x14ac:dyDescent="0.3">
      <c r="E23" s="30"/>
    </row>
    <row r="24" spans="5:5" x14ac:dyDescent="0.3">
      <c r="E24" s="30"/>
    </row>
  </sheetData>
  <sortState ref="C5:D24">
    <sortCondition ref="C5:C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Coal data summary</vt:lpstr>
      <vt:lpstr>Coal resource</vt:lpstr>
      <vt:lpstr>Coal - Production costs</vt:lpstr>
      <vt:lpstr>Supply cost curves</vt:lpstr>
    </vt:vector>
  </TitlesOfParts>
  <Company>University of Dayton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Faculty/Staff/Student</dc:creator>
  <cp:lastModifiedBy>Faculty/Staff/Student</cp:lastModifiedBy>
  <dcterms:created xsi:type="dcterms:W3CDTF">2015-02-14T22:01:37Z</dcterms:created>
  <dcterms:modified xsi:type="dcterms:W3CDTF">2015-03-06T17:26:32Z</dcterms:modified>
</cp:coreProperties>
</file>