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brecha1\Documents\Papers\Fossil fuel resources and extraction costs\"/>
    </mc:Choice>
  </mc:AlternateContent>
  <bookViews>
    <workbookView xWindow="0" yWindow="0" windowWidth="23040" windowHeight="9408"/>
  </bookViews>
  <sheets>
    <sheet name="Coal data summary" sheetId="2" r:id="rId1"/>
    <sheet name="Coal resource" sheetId="1" r:id="rId2"/>
    <sheet name="Coal - Production costs" sheetId="3" r:id="rId3"/>
    <sheet name="Supply cost curves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2" l="1"/>
  <c r="D6" i="2"/>
  <c r="D4" i="2"/>
  <c r="D3" i="2"/>
  <c r="V3" i="4"/>
  <c r="W3" i="4"/>
  <c r="X3" i="4"/>
  <c r="Y3" i="4"/>
  <c r="Z3" i="4"/>
  <c r="U3" i="4"/>
  <c r="T3" i="4"/>
  <c r="R3" i="4"/>
  <c r="S3" i="4"/>
  <c r="AI25" i="1"/>
  <c r="AI24" i="1"/>
  <c r="AH25" i="1"/>
  <c r="AH24" i="1"/>
  <c r="AG25" i="1"/>
  <c r="AG24" i="1"/>
  <c r="AF25" i="1"/>
  <c r="AF24" i="1"/>
  <c r="AD25" i="1"/>
  <c r="AD24" i="1"/>
  <c r="O27" i="4"/>
  <c r="P27" i="4"/>
  <c r="Q27" i="4"/>
  <c r="R27" i="4"/>
  <c r="S27" i="4"/>
  <c r="T27" i="4"/>
  <c r="U27" i="4"/>
  <c r="V27" i="4"/>
  <c r="N27" i="4"/>
  <c r="M27" i="4"/>
  <c r="J27" i="4"/>
  <c r="H27" i="4"/>
  <c r="G27" i="4"/>
  <c r="F27" i="4"/>
  <c r="E27" i="4"/>
  <c r="D27" i="4"/>
  <c r="C27" i="4"/>
  <c r="O26" i="4"/>
  <c r="P26" i="4"/>
  <c r="Q26" i="4"/>
  <c r="R26" i="4"/>
  <c r="S26" i="4"/>
  <c r="T26" i="4"/>
  <c r="U26" i="4"/>
  <c r="V26" i="4"/>
  <c r="N26" i="4"/>
  <c r="I26" i="4"/>
  <c r="H26" i="4"/>
  <c r="E26" i="4"/>
  <c r="BE27" i="1"/>
  <c r="BD27" i="1"/>
  <c r="BC27" i="1"/>
  <c r="BE26" i="1"/>
  <c r="BD26" i="1"/>
  <c r="BC26" i="1"/>
  <c r="BC15" i="1"/>
  <c r="BD15" i="1"/>
  <c r="BE15" i="1"/>
  <c r="BC16" i="1"/>
  <c r="BC30" i="1" s="1"/>
  <c r="BD16" i="1"/>
  <c r="BE16" i="1"/>
  <c r="BC17" i="1"/>
  <c r="BD17" i="1"/>
  <c r="BE17" i="1"/>
  <c r="BC18" i="1"/>
  <c r="BD18" i="1"/>
  <c r="BE18" i="1"/>
  <c r="BC19" i="1"/>
  <c r="BD19" i="1"/>
  <c r="BE19" i="1"/>
  <c r="BC20" i="1"/>
  <c r="BD20" i="1"/>
  <c r="BE20" i="1"/>
  <c r="BC21" i="1"/>
  <c r="BD21" i="1"/>
  <c r="BE21" i="1"/>
  <c r="BC22" i="1"/>
  <c r="BD22" i="1"/>
  <c r="BE22" i="1"/>
  <c r="BC23" i="1"/>
  <c r="BD23" i="1"/>
  <c r="BE23" i="1"/>
  <c r="BD14" i="1"/>
  <c r="BE14" i="1"/>
  <c r="BC14" i="1"/>
  <c r="BB27" i="1"/>
  <c r="BA27" i="1"/>
  <c r="AZ27" i="1"/>
  <c r="BB26" i="1"/>
  <c r="BA26" i="1"/>
  <c r="AZ26" i="1"/>
  <c r="AZ15" i="1"/>
  <c r="BA15" i="1"/>
  <c r="BB15" i="1"/>
  <c r="AZ16" i="1"/>
  <c r="BA16" i="1"/>
  <c r="BB16" i="1"/>
  <c r="AZ17" i="1"/>
  <c r="BA17" i="1"/>
  <c r="BA30" i="1" s="1"/>
  <c r="BB17" i="1"/>
  <c r="AZ18" i="1"/>
  <c r="BA18" i="1"/>
  <c r="BB18" i="1"/>
  <c r="AZ19" i="1"/>
  <c r="BA19" i="1"/>
  <c r="BB19" i="1"/>
  <c r="AZ20" i="1"/>
  <c r="BA20" i="1"/>
  <c r="BB20" i="1"/>
  <c r="AZ21" i="1"/>
  <c r="BA21" i="1"/>
  <c r="BB21" i="1"/>
  <c r="AZ22" i="1"/>
  <c r="BA22" i="1"/>
  <c r="BB22" i="1"/>
  <c r="AZ23" i="1"/>
  <c r="BA23" i="1"/>
  <c r="BB23" i="1"/>
  <c r="BA14" i="1"/>
  <c r="BB14" i="1"/>
  <c r="AZ14" i="1"/>
  <c r="AW27" i="1"/>
  <c r="AX27" i="1"/>
  <c r="AY27" i="1"/>
  <c r="AY26" i="1"/>
  <c r="AX26" i="1"/>
  <c r="AW26" i="1"/>
  <c r="AW15" i="1"/>
  <c r="AX15" i="1"/>
  <c r="AY15" i="1"/>
  <c r="AY30" i="1" s="1"/>
  <c r="AW16" i="1"/>
  <c r="AX16" i="1"/>
  <c r="AY16" i="1"/>
  <c r="AW17" i="1"/>
  <c r="AX17" i="1"/>
  <c r="AX30" i="1" s="1"/>
  <c r="AY17" i="1"/>
  <c r="AW18" i="1"/>
  <c r="AX18" i="1"/>
  <c r="AY18" i="1"/>
  <c r="AW19" i="1"/>
  <c r="AX19" i="1"/>
  <c r="AY19" i="1"/>
  <c r="AW20" i="1"/>
  <c r="AX20" i="1"/>
  <c r="AY20" i="1"/>
  <c r="AW21" i="1"/>
  <c r="AX21" i="1"/>
  <c r="AY21" i="1"/>
  <c r="AW22" i="1"/>
  <c r="AX22" i="1"/>
  <c r="AY22" i="1"/>
  <c r="AW23" i="1"/>
  <c r="AX23" i="1"/>
  <c r="AY23" i="1"/>
  <c r="AX14" i="1"/>
  <c r="AY14" i="1"/>
  <c r="AW14" i="1"/>
  <c r="BD30" i="1"/>
  <c r="BE29" i="1"/>
  <c r="BD29" i="1"/>
  <c r="BC29" i="1"/>
  <c r="BB29" i="1"/>
  <c r="BA29" i="1"/>
  <c r="AZ29" i="1"/>
  <c r="AY29" i="1"/>
  <c r="AX29" i="1"/>
  <c r="AW29" i="1"/>
  <c r="BF29" i="1" s="1"/>
  <c r="BE25" i="1"/>
  <c r="BD25" i="1"/>
  <c r="BC25" i="1"/>
  <c r="BB25" i="1"/>
  <c r="BA25" i="1"/>
  <c r="AZ25" i="1"/>
  <c r="AY25" i="1"/>
  <c r="AX25" i="1"/>
  <c r="AW25" i="1"/>
  <c r="BE24" i="1"/>
  <c r="BD24" i="1"/>
  <c r="BC24" i="1"/>
  <c r="BB24" i="1"/>
  <c r="BA24" i="1"/>
  <c r="AZ24" i="1"/>
  <c r="AY24" i="1"/>
  <c r="AX24" i="1"/>
  <c r="AW24" i="1"/>
  <c r="AW11" i="1"/>
  <c r="AX11" i="1"/>
  <c r="AY11" i="1"/>
  <c r="AZ11" i="1"/>
  <c r="BA11" i="1"/>
  <c r="BB11" i="1"/>
  <c r="BC11" i="1"/>
  <c r="BD11" i="1"/>
  <c r="BE11" i="1"/>
  <c r="AW12" i="1"/>
  <c r="AX12" i="1"/>
  <c r="AY12" i="1"/>
  <c r="AZ12" i="1"/>
  <c r="BA12" i="1"/>
  <c r="BB12" i="1"/>
  <c r="BC12" i="1"/>
  <c r="BD12" i="1"/>
  <c r="BE12" i="1"/>
  <c r="AW13" i="1"/>
  <c r="AX13" i="1"/>
  <c r="AY13" i="1"/>
  <c r="AZ13" i="1"/>
  <c r="BA13" i="1"/>
  <c r="BB13" i="1"/>
  <c r="BC13" i="1"/>
  <c r="BD13" i="1"/>
  <c r="BE13" i="1"/>
  <c r="AX10" i="1"/>
  <c r="AY10" i="1"/>
  <c r="AZ10" i="1"/>
  <c r="BA10" i="1"/>
  <c r="BB10" i="1"/>
  <c r="BC10" i="1"/>
  <c r="BD10" i="1"/>
  <c r="BE10" i="1"/>
  <c r="AW10" i="1"/>
  <c r="Z2" i="4"/>
  <c r="Y2" i="4"/>
  <c r="W2" i="4"/>
  <c r="X2" i="4"/>
  <c r="V2" i="4"/>
  <c r="U2" i="4"/>
  <c r="T2" i="4"/>
  <c r="S2" i="4"/>
  <c r="Q3" i="4"/>
  <c r="Q2" i="4"/>
  <c r="AM30" i="1"/>
  <c r="AN30" i="1"/>
  <c r="AO30" i="1"/>
  <c r="AP30" i="1"/>
  <c r="AQ30" i="1"/>
  <c r="AR30" i="1"/>
  <c r="AS30" i="1"/>
  <c r="AT30" i="1"/>
  <c r="AL30" i="1"/>
  <c r="AL31" i="1"/>
  <c r="AU29" i="1"/>
  <c r="AM29" i="1"/>
  <c r="AN29" i="1"/>
  <c r="AO29" i="1"/>
  <c r="AP29" i="1"/>
  <c r="AQ29" i="1"/>
  <c r="AR29" i="1"/>
  <c r="AS29" i="1"/>
  <c r="AT29" i="1"/>
  <c r="AL29" i="1"/>
  <c r="AT25" i="1"/>
  <c r="AS25" i="1"/>
  <c r="AR25" i="1"/>
  <c r="AT24" i="1"/>
  <c r="AS24" i="1"/>
  <c r="AR24" i="1"/>
  <c r="AR11" i="1"/>
  <c r="AS11" i="1"/>
  <c r="AT11" i="1"/>
  <c r="AR12" i="1"/>
  <c r="AS12" i="1"/>
  <c r="AT12" i="1"/>
  <c r="AR13" i="1"/>
  <c r="AS13" i="1"/>
  <c r="AT13" i="1"/>
  <c r="AT10" i="1"/>
  <c r="AS10" i="1"/>
  <c r="AR10" i="1"/>
  <c r="AQ25" i="1"/>
  <c r="AP25" i="1"/>
  <c r="AO25" i="1"/>
  <c r="AQ24" i="1"/>
  <c r="AP24" i="1"/>
  <c r="AO24" i="1"/>
  <c r="AO11" i="1"/>
  <c r="AP11" i="1"/>
  <c r="AQ11" i="1"/>
  <c r="AO12" i="1"/>
  <c r="AP12" i="1"/>
  <c r="AQ12" i="1"/>
  <c r="AO13" i="1"/>
  <c r="AP13" i="1"/>
  <c r="AQ13" i="1"/>
  <c r="AQ10" i="1"/>
  <c r="AP10" i="1"/>
  <c r="AO10" i="1"/>
  <c r="AL14" i="1"/>
  <c r="AN25" i="1"/>
  <c r="AM25" i="1"/>
  <c r="AL25" i="1"/>
  <c r="AN24" i="1"/>
  <c r="AM24" i="1"/>
  <c r="AL24" i="1"/>
  <c r="AM11" i="1"/>
  <c r="AN11" i="1"/>
  <c r="AM12" i="1"/>
  <c r="AN12" i="1"/>
  <c r="AM13" i="1"/>
  <c r="AN13" i="1"/>
  <c r="AN10" i="1"/>
  <c r="AM10" i="1"/>
  <c r="AL11" i="1"/>
  <c r="AL12" i="1"/>
  <c r="AL13" i="1"/>
  <c r="AL10" i="1"/>
  <c r="AG23" i="1"/>
  <c r="AF23" i="1"/>
  <c r="AG22" i="1"/>
  <c r="AF22" i="1"/>
  <c r="AG21" i="1"/>
  <c r="AF21" i="1"/>
  <c r="AG20" i="1"/>
  <c r="AF20" i="1"/>
  <c r="AG19" i="1"/>
  <c r="AF19" i="1"/>
  <c r="AG18" i="1"/>
  <c r="AF18" i="1"/>
  <c r="AG17" i="1"/>
  <c r="AF17" i="1"/>
  <c r="AG16" i="1"/>
  <c r="AF16" i="1"/>
  <c r="AG15" i="1"/>
  <c r="AF15" i="1"/>
  <c r="AG14" i="1"/>
  <c r="AF14" i="1"/>
  <c r="AE27" i="1"/>
  <c r="AD27" i="1"/>
  <c r="AE26" i="1"/>
  <c r="AD26" i="1"/>
  <c r="AD15" i="1"/>
  <c r="AE15" i="1"/>
  <c r="AD16" i="1"/>
  <c r="AE16" i="1"/>
  <c r="AD17" i="1"/>
  <c r="AE17" i="1"/>
  <c r="AD18" i="1"/>
  <c r="AE18" i="1"/>
  <c r="AD19" i="1"/>
  <c r="AE19" i="1"/>
  <c r="AD20" i="1"/>
  <c r="AE20" i="1"/>
  <c r="AD21" i="1"/>
  <c r="AE21" i="1"/>
  <c r="AD22" i="1"/>
  <c r="AD29" i="1" s="1"/>
  <c r="AE22" i="1"/>
  <c r="AD23" i="1"/>
  <c r="AE23" i="1"/>
  <c r="AE14" i="1"/>
  <c r="AD14" i="1"/>
  <c r="AF11" i="1"/>
  <c r="AG11" i="1"/>
  <c r="AF12" i="1"/>
  <c r="AG12" i="1"/>
  <c r="AF13" i="1"/>
  <c r="AG13" i="1"/>
  <c r="AF26" i="1"/>
  <c r="AG26" i="1"/>
  <c r="AF27" i="1"/>
  <c r="AG27" i="1"/>
  <c r="AG10" i="1"/>
  <c r="AF10" i="1"/>
  <c r="AD11" i="1"/>
  <c r="AE11" i="1"/>
  <c r="AD12" i="1"/>
  <c r="AE12" i="1"/>
  <c r="AD13" i="1"/>
  <c r="AE13" i="1"/>
  <c r="AE24" i="1"/>
  <c r="AE25" i="1"/>
  <c r="AE10" i="1"/>
  <c r="AD10" i="1"/>
  <c r="T29" i="1"/>
  <c r="T30" i="1"/>
  <c r="AA25" i="1"/>
  <c r="Z25" i="1"/>
  <c r="Y25" i="1"/>
  <c r="X25" i="1"/>
  <c r="W25" i="1"/>
  <c r="V25" i="1"/>
  <c r="U25" i="1"/>
  <c r="T25" i="1"/>
  <c r="AA24" i="1"/>
  <c r="Z24" i="1"/>
  <c r="Y24" i="1"/>
  <c r="X24" i="1"/>
  <c r="W24" i="1"/>
  <c r="V24" i="1"/>
  <c r="U24" i="1"/>
  <c r="T24" i="1"/>
  <c r="T11" i="1"/>
  <c r="U11" i="1"/>
  <c r="V11" i="1"/>
  <c r="W11" i="1"/>
  <c r="W29" i="1" s="1"/>
  <c r="K3" i="4" s="1"/>
  <c r="X11" i="1"/>
  <c r="Y11" i="1"/>
  <c r="Z11" i="1"/>
  <c r="AA11" i="1"/>
  <c r="T12" i="1"/>
  <c r="U12" i="1"/>
  <c r="V12" i="1"/>
  <c r="W12" i="1"/>
  <c r="X12" i="1"/>
  <c r="Y12" i="1"/>
  <c r="Z12" i="1"/>
  <c r="AA12" i="1"/>
  <c r="T13" i="1"/>
  <c r="U13" i="1"/>
  <c r="V13" i="1"/>
  <c r="W13" i="1"/>
  <c r="X13" i="1"/>
  <c r="Y13" i="1"/>
  <c r="Z13" i="1"/>
  <c r="AA13" i="1"/>
  <c r="AA10" i="1"/>
  <c r="Z10" i="1"/>
  <c r="Y10" i="1"/>
  <c r="X10" i="1"/>
  <c r="W10" i="1"/>
  <c r="V10" i="1"/>
  <c r="U10" i="1"/>
  <c r="T10" i="1"/>
  <c r="R2" i="4"/>
  <c r="P2" i="4"/>
  <c r="O2" i="4"/>
  <c r="N2" i="4"/>
  <c r="M2" i="4"/>
  <c r="L2" i="4"/>
  <c r="K2" i="4"/>
  <c r="I2" i="4"/>
  <c r="G2" i="4"/>
  <c r="E2" i="4"/>
  <c r="AH11" i="1"/>
  <c r="AI11" i="1"/>
  <c r="AH12" i="1"/>
  <c r="AI12" i="1"/>
  <c r="AH13" i="1"/>
  <c r="AI13" i="1"/>
  <c r="AH14" i="1"/>
  <c r="AI14" i="1"/>
  <c r="AH15" i="1"/>
  <c r="AI15" i="1"/>
  <c r="AH16" i="1"/>
  <c r="AI16" i="1"/>
  <c r="AH17" i="1"/>
  <c r="AI17" i="1"/>
  <c r="AH18" i="1"/>
  <c r="AI18" i="1"/>
  <c r="AH19" i="1"/>
  <c r="AI19" i="1"/>
  <c r="AH20" i="1"/>
  <c r="AI20" i="1"/>
  <c r="AH21" i="1"/>
  <c r="AI21" i="1"/>
  <c r="AH22" i="1"/>
  <c r="AI22" i="1"/>
  <c r="AH23" i="1"/>
  <c r="AI23" i="1"/>
  <c r="AH26" i="1"/>
  <c r="AI26" i="1"/>
  <c r="AH27" i="1"/>
  <c r="AI27" i="1"/>
  <c r="AI10" i="1"/>
  <c r="AH10" i="1"/>
  <c r="AH29" i="1" s="1"/>
  <c r="AF29" i="1"/>
  <c r="AA23" i="1"/>
  <c r="Z23" i="1"/>
  <c r="Y23" i="1"/>
  <c r="X23" i="1"/>
  <c r="W23" i="1"/>
  <c r="V23" i="1"/>
  <c r="U23" i="1"/>
  <c r="T23" i="1"/>
  <c r="AA22" i="1"/>
  <c r="Z22" i="1"/>
  <c r="Y22" i="1"/>
  <c r="X22" i="1"/>
  <c r="W22" i="1"/>
  <c r="V22" i="1"/>
  <c r="U22" i="1"/>
  <c r="T22" i="1"/>
  <c r="E3" i="4"/>
  <c r="E9" i="3"/>
  <c r="E8" i="3"/>
  <c r="E7" i="3"/>
  <c r="E6" i="3"/>
  <c r="F9" i="3"/>
  <c r="F8" i="3"/>
  <c r="F7" i="3"/>
  <c r="F6" i="3"/>
  <c r="BE30" i="1" l="1"/>
  <c r="BB30" i="1"/>
  <c r="AZ30" i="1"/>
  <c r="AW30" i="1"/>
  <c r="AU30" i="1"/>
  <c r="AE30" i="1"/>
  <c r="AE29" i="1"/>
  <c r="AI29" i="1"/>
  <c r="AG30" i="1"/>
  <c r="K27" i="4" s="1"/>
  <c r="AI30" i="1"/>
  <c r="AG29" i="1"/>
  <c r="AH30" i="1"/>
  <c r="L27" i="4" s="1"/>
  <c r="AD30" i="1"/>
  <c r="AF30" i="1"/>
  <c r="I27" i="4" s="1"/>
  <c r="U29" i="1"/>
  <c r="G3" i="4" s="1"/>
  <c r="Y29" i="1"/>
  <c r="N3" i="4" s="1"/>
  <c r="V29" i="1"/>
  <c r="I3" i="4" s="1"/>
  <c r="Z29" i="1"/>
  <c r="P3" i="4" s="1"/>
  <c r="AA29" i="1"/>
  <c r="X29" i="1"/>
  <c r="L3" i="4" s="1"/>
  <c r="BF30" i="1" l="1"/>
  <c r="AJ29" i="1"/>
  <c r="AJ30" i="1"/>
  <c r="AB29" i="1"/>
  <c r="M26" i="4" l="1"/>
  <c r="K26" i="4"/>
  <c r="BE31" i="1"/>
  <c r="AZ31" i="1"/>
  <c r="AW31" i="1" l="1"/>
  <c r="BB31" i="1"/>
  <c r="BD31" i="1"/>
  <c r="BA31" i="1"/>
  <c r="BF23" i="1"/>
  <c r="BF11" i="1"/>
  <c r="BC31" i="1"/>
  <c r="AY31" i="1"/>
  <c r="BF27" i="1"/>
  <c r="BF19" i="1"/>
  <c r="BF15" i="1"/>
  <c r="AX31" i="1"/>
  <c r="BF26" i="1"/>
  <c r="BF22" i="1"/>
  <c r="BF18" i="1"/>
  <c r="BF14" i="1"/>
  <c r="BF25" i="1"/>
  <c r="BF21" i="1"/>
  <c r="BF17" i="1"/>
  <c r="BF13" i="1"/>
  <c r="BF10" i="1"/>
  <c r="BF24" i="1"/>
  <c r="BF20" i="1"/>
  <c r="BF16" i="1"/>
  <c r="BF12" i="1"/>
  <c r="BF31" i="1" l="1"/>
  <c r="L26" i="4"/>
  <c r="C26" i="4"/>
  <c r="D26" i="4"/>
  <c r="F26" i="4"/>
  <c r="G26" i="4"/>
  <c r="J26" i="4"/>
  <c r="B26" i="4"/>
  <c r="B2" i="4"/>
  <c r="C2" i="4"/>
  <c r="D2" i="4"/>
  <c r="F2" i="4"/>
  <c r="H2" i="4"/>
  <c r="J2" i="4"/>
  <c r="A2" i="4"/>
  <c r="S31" i="1"/>
  <c r="A3" i="4" s="1"/>
  <c r="A4" i="4" s="1"/>
  <c r="A27" i="4" l="1"/>
  <c r="A28" i="4" s="1"/>
  <c r="AF31" i="1"/>
  <c r="AJ11" i="1"/>
  <c r="AJ12" i="1"/>
  <c r="AJ13" i="1"/>
  <c r="AJ15" i="1"/>
  <c r="AJ16" i="1"/>
  <c r="AJ17" i="1"/>
  <c r="AJ19" i="1"/>
  <c r="AJ20" i="1"/>
  <c r="AJ21" i="1"/>
  <c r="AJ23" i="1"/>
  <c r="AJ24" i="1"/>
  <c r="AJ25" i="1"/>
  <c r="AJ27" i="1"/>
  <c r="T14" i="1"/>
  <c r="U14" i="1"/>
  <c r="V14" i="1"/>
  <c r="W14" i="1"/>
  <c r="X14" i="1"/>
  <c r="Y14" i="1"/>
  <c r="Z14" i="1"/>
  <c r="AA14" i="1"/>
  <c r="T15" i="1"/>
  <c r="U15" i="1"/>
  <c r="V15" i="1"/>
  <c r="W15" i="1"/>
  <c r="X15" i="1"/>
  <c r="Y15" i="1"/>
  <c r="Z15" i="1"/>
  <c r="AA15" i="1"/>
  <c r="T16" i="1"/>
  <c r="U16" i="1"/>
  <c r="V16" i="1"/>
  <c r="W16" i="1"/>
  <c r="X16" i="1"/>
  <c r="Y16" i="1"/>
  <c r="Z16" i="1"/>
  <c r="AA16" i="1"/>
  <c r="T17" i="1"/>
  <c r="U17" i="1"/>
  <c r="V17" i="1"/>
  <c r="W17" i="1"/>
  <c r="X17" i="1"/>
  <c r="Y17" i="1"/>
  <c r="Z17" i="1"/>
  <c r="AA17" i="1"/>
  <c r="T18" i="1"/>
  <c r="U18" i="1"/>
  <c r="V18" i="1"/>
  <c r="W18" i="1"/>
  <c r="X18" i="1"/>
  <c r="Y18" i="1"/>
  <c r="Z18" i="1"/>
  <c r="AA18" i="1"/>
  <c r="T19" i="1"/>
  <c r="U19" i="1"/>
  <c r="V19" i="1"/>
  <c r="W19" i="1"/>
  <c r="X19" i="1"/>
  <c r="Y19" i="1"/>
  <c r="Z19" i="1"/>
  <c r="AA19" i="1"/>
  <c r="T20" i="1"/>
  <c r="U20" i="1"/>
  <c r="V20" i="1"/>
  <c r="W20" i="1"/>
  <c r="X20" i="1"/>
  <c r="Y20" i="1"/>
  <c r="Z20" i="1"/>
  <c r="AA20" i="1"/>
  <c r="T21" i="1"/>
  <c r="U21" i="1"/>
  <c r="V21" i="1"/>
  <c r="W21" i="1"/>
  <c r="X21" i="1"/>
  <c r="Y21" i="1"/>
  <c r="Z21" i="1"/>
  <c r="AA21" i="1"/>
  <c r="T26" i="1"/>
  <c r="U26" i="1"/>
  <c r="V26" i="1"/>
  <c r="W26" i="1"/>
  <c r="X26" i="1"/>
  <c r="Y26" i="1"/>
  <c r="Z26" i="1"/>
  <c r="AA26" i="1"/>
  <c r="T27" i="1"/>
  <c r="U27" i="1"/>
  <c r="V27" i="1"/>
  <c r="W27" i="1"/>
  <c r="X27" i="1"/>
  <c r="Y27" i="1"/>
  <c r="Z27" i="1"/>
  <c r="AA27" i="1"/>
  <c r="X31" i="1"/>
  <c r="V31" i="1" l="1"/>
  <c r="Z31" i="1"/>
  <c r="Y30" i="1"/>
  <c r="J3" i="4" s="1"/>
  <c r="U30" i="1"/>
  <c r="C3" i="4" s="1"/>
  <c r="X30" i="1"/>
  <c r="H3" i="4" s="1"/>
  <c r="B3" i="4"/>
  <c r="W30" i="1"/>
  <c r="F3" i="4" s="1"/>
  <c r="V30" i="1"/>
  <c r="D3" i="4" s="1"/>
  <c r="Z30" i="1"/>
  <c r="M3" i="4" s="1"/>
  <c r="AA30" i="1"/>
  <c r="O3" i="4" s="1"/>
  <c r="AH31" i="1"/>
  <c r="U31" i="1"/>
  <c r="Y31" i="1"/>
  <c r="AJ10" i="1"/>
  <c r="AD31" i="1"/>
  <c r="AJ26" i="1"/>
  <c r="AJ22" i="1"/>
  <c r="AJ18" i="1"/>
  <c r="AJ14" i="1"/>
  <c r="AE31" i="1"/>
  <c r="AG31" i="1"/>
  <c r="AI31" i="1"/>
  <c r="AB10" i="1"/>
  <c r="T31" i="1"/>
  <c r="W31" i="1"/>
  <c r="AA31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R14" i="1"/>
  <c r="AS14" i="1"/>
  <c r="AT14" i="1"/>
  <c r="AR15" i="1"/>
  <c r="AS15" i="1"/>
  <c r="AT15" i="1"/>
  <c r="AR16" i="1"/>
  <c r="AS16" i="1"/>
  <c r="AT16" i="1"/>
  <c r="AR17" i="1"/>
  <c r="AS17" i="1"/>
  <c r="AT17" i="1"/>
  <c r="AR18" i="1"/>
  <c r="AS18" i="1"/>
  <c r="AT18" i="1"/>
  <c r="AR19" i="1"/>
  <c r="AS19" i="1"/>
  <c r="AT19" i="1"/>
  <c r="AR20" i="1"/>
  <c r="AS20" i="1"/>
  <c r="AT20" i="1"/>
  <c r="AR21" i="1"/>
  <c r="AS21" i="1"/>
  <c r="AT21" i="1"/>
  <c r="AR22" i="1"/>
  <c r="AS22" i="1"/>
  <c r="AT22" i="1"/>
  <c r="AR23" i="1"/>
  <c r="AS23" i="1"/>
  <c r="AT23" i="1"/>
  <c r="AR26" i="1"/>
  <c r="AS26" i="1"/>
  <c r="AT26" i="1"/>
  <c r="AR27" i="1"/>
  <c r="AS27" i="1"/>
  <c r="AT27" i="1"/>
  <c r="AO14" i="1"/>
  <c r="AP14" i="1"/>
  <c r="AQ14" i="1"/>
  <c r="AO15" i="1"/>
  <c r="AP15" i="1"/>
  <c r="AQ15" i="1"/>
  <c r="AO16" i="1"/>
  <c r="AP16" i="1"/>
  <c r="AQ16" i="1"/>
  <c r="AO17" i="1"/>
  <c r="AP17" i="1"/>
  <c r="AQ17" i="1"/>
  <c r="AO18" i="1"/>
  <c r="AP18" i="1"/>
  <c r="AQ18" i="1"/>
  <c r="AO19" i="1"/>
  <c r="AP19" i="1"/>
  <c r="AQ19" i="1"/>
  <c r="AO20" i="1"/>
  <c r="AP20" i="1"/>
  <c r="AQ20" i="1"/>
  <c r="AO21" i="1"/>
  <c r="AP21" i="1"/>
  <c r="AQ21" i="1"/>
  <c r="AO22" i="1"/>
  <c r="AP22" i="1"/>
  <c r="AQ22" i="1"/>
  <c r="AO23" i="1"/>
  <c r="AP23" i="1"/>
  <c r="AQ23" i="1"/>
  <c r="AO26" i="1"/>
  <c r="AP26" i="1"/>
  <c r="AQ26" i="1"/>
  <c r="AO27" i="1"/>
  <c r="AP27" i="1"/>
  <c r="AQ27" i="1"/>
  <c r="AM14" i="1"/>
  <c r="AN14" i="1"/>
  <c r="AL15" i="1"/>
  <c r="AM15" i="1"/>
  <c r="AN15" i="1"/>
  <c r="AL16" i="1"/>
  <c r="AM16" i="1"/>
  <c r="AN16" i="1"/>
  <c r="AL17" i="1"/>
  <c r="AM17" i="1"/>
  <c r="AN17" i="1"/>
  <c r="AL18" i="1"/>
  <c r="AM18" i="1"/>
  <c r="AN18" i="1"/>
  <c r="AL19" i="1"/>
  <c r="AM19" i="1"/>
  <c r="AN19" i="1"/>
  <c r="AL20" i="1"/>
  <c r="AM20" i="1"/>
  <c r="AN20" i="1"/>
  <c r="AL21" i="1"/>
  <c r="AM21" i="1"/>
  <c r="AN21" i="1"/>
  <c r="AL22" i="1"/>
  <c r="AM22" i="1"/>
  <c r="AN22" i="1"/>
  <c r="AL23" i="1"/>
  <c r="AM23" i="1"/>
  <c r="AN23" i="1"/>
  <c r="AL26" i="1"/>
  <c r="AM26" i="1"/>
  <c r="AN26" i="1"/>
  <c r="AL27" i="1"/>
  <c r="AM27" i="1"/>
  <c r="AN27" i="1"/>
  <c r="AJ31" i="1" l="1"/>
  <c r="AB30" i="1"/>
  <c r="AB31" i="1"/>
  <c r="B4" i="4"/>
  <c r="C4" i="4" s="1"/>
  <c r="D4" i="4" s="1"/>
  <c r="E4" i="4" s="1"/>
  <c r="F4" i="4" s="1"/>
  <c r="G4" i="4" s="1"/>
  <c r="H4" i="4" s="1"/>
  <c r="I4" i="4" s="1"/>
  <c r="J4" i="4" s="1"/>
  <c r="K4" i="4" s="1"/>
  <c r="L4" i="4" s="1"/>
  <c r="M4" i="4" s="1"/>
  <c r="N4" i="4" s="1"/>
  <c r="O4" i="4" s="1"/>
  <c r="P4" i="4" s="1"/>
  <c r="Q4" i="4" s="1"/>
  <c r="R4" i="4" s="1"/>
  <c r="S4" i="4" s="1"/>
  <c r="T4" i="4" s="1"/>
  <c r="U4" i="4" s="1"/>
  <c r="V4" i="4" s="1"/>
  <c r="W4" i="4" s="1"/>
  <c r="X4" i="4" s="1"/>
  <c r="Y4" i="4" s="1"/>
  <c r="Z4" i="4" s="1"/>
  <c r="C28" i="4"/>
  <c r="D28" i="4" s="1"/>
  <c r="E28" i="4" s="1"/>
  <c r="F28" i="4" s="1"/>
  <c r="G28" i="4" s="1"/>
  <c r="H28" i="4" s="1"/>
  <c r="I28" i="4" s="1"/>
  <c r="J28" i="4" s="1"/>
  <c r="K28" i="4" s="1"/>
  <c r="L28" i="4" s="1"/>
  <c r="M28" i="4" s="1"/>
  <c r="N28" i="4" s="1"/>
  <c r="O28" i="4" s="1"/>
  <c r="P28" i="4" s="1"/>
  <c r="Q28" i="4" s="1"/>
  <c r="R28" i="4" s="1"/>
  <c r="S28" i="4" s="1"/>
  <c r="T28" i="4" s="1"/>
  <c r="U28" i="4" s="1"/>
  <c r="V28" i="4" s="1"/>
  <c r="AR31" i="1"/>
  <c r="AQ31" i="1"/>
  <c r="AU15" i="1"/>
  <c r="AN31" i="1"/>
  <c r="AP31" i="1"/>
  <c r="AO31" i="1"/>
  <c r="AM31" i="1"/>
  <c r="AU10" i="1"/>
  <c r="AU27" i="1"/>
  <c r="AU23" i="1"/>
  <c r="AU19" i="1"/>
  <c r="AT31" i="1"/>
  <c r="AS31" i="1"/>
  <c r="AU11" i="1"/>
  <c r="AU24" i="1"/>
  <c r="AU20" i="1"/>
  <c r="AU16" i="1"/>
  <c r="AU12" i="1"/>
  <c r="AU26" i="1"/>
  <c r="AU25" i="1"/>
  <c r="AU22" i="1"/>
  <c r="AU21" i="1"/>
  <c r="AU18" i="1"/>
  <c r="AU17" i="1"/>
  <c r="AU14" i="1"/>
  <c r="AU13" i="1"/>
  <c r="O31" i="1"/>
  <c r="N31" i="1"/>
  <c r="M31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10" i="1"/>
  <c r="P31" i="1" l="1"/>
  <c r="AU31" i="1"/>
  <c r="D31" i="1"/>
  <c r="E31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10" i="1"/>
  <c r="I31" i="1"/>
  <c r="H31" i="1"/>
  <c r="G31" i="1"/>
  <c r="F31" i="1"/>
  <c r="J31" i="1" l="1"/>
  <c r="Q31" i="1" l="1"/>
  <c r="L31" i="1"/>
  <c r="K31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10" i="1"/>
  <c r="C31" i="1" l="1"/>
</calcChain>
</file>

<file path=xl/sharedStrings.xml><?xml version="1.0" encoding="utf-8"?>
<sst xmlns="http://schemas.openxmlformats.org/spreadsheetml/2006/main" count="156" uniqueCount="105">
  <si>
    <t>#</t>
  </si>
  <si>
    <t>Region code</t>
  </si>
  <si>
    <t>USA</t>
  </si>
  <si>
    <t>CAN</t>
  </si>
  <si>
    <t>WEU</t>
  </si>
  <si>
    <t>EEU</t>
  </si>
  <si>
    <t>FSU</t>
  </si>
  <si>
    <t>NAF</t>
  </si>
  <si>
    <t>EAF</t>
  </si>
  <si>
    <t>WCA</t>
  </si>
  <si>
    <t>SAF</t>
  </si>
  <si>
    <t>MEE</t>
  </si>
  <si>
    <t>CHN</t>
  </si>
  <si>
    <t>OEA</t>
  </si>
  <si>
    <t>IND</t>
  </si>
  <si>
    <t>OSA</t>
  </si>
  <si>
    <t>JPN</t>
  </si>
  <si>
    <t>OCN</t>
  </si>
  <si>
    <t>PAS</t>
  </si>
  <si>
    <t>LAC</t>
  </si>
  <si>
    <t>SOO</t>
  </si>
  <si>
    <t>ARC</t>
  </si>
  <si>
    <t>SUB-TOTAL</t>
  </si>
  <si>
    <t>TOTAL</t>
  </si>
  <si>
    <t>Reserves   (EJ)</t>
  </si>
  <si>
    <t>Resources (EJ)</t>
  </si>
  <si>
    <t>Hard coal</t>
  </si>
  <si>
    <t>Lignite</t>
  </si>
  <si>
    <t>Reservoir type</t>
  </si>
  <si>
    <t>Reserves/ Resources</t>
  </si>
  <si>
    <t>Quantity</t>
  </si>
  <si>
    <t>Cost</t>
  </si>
  <si>
    <t>Value (EJ)</t>
  </si>
  <si>
    <t>Assumption</t>
  </si>
  <si>
    <t>Value ($US/GJ)</t>
  </si>
  <si>
    <t>Reserves</t>
  </si>
  <si>
    <t>-</t>
  </si>
  <si>
    <t>Resources</t>
  </si>
  <si>
    <t>Sub-total</t>
  </si>
  <si>
    <t>Total</t>
  </si>
  <si>
    <t>LEGEND</t>
  </si>
  <si>
    <t>RR</t>
  </si>
  <si>
    <t>Recovery rate</t>
  </si>
  <si>
    <t>COAL</t>
  </si>
  <si>
    <t>Surface (EJ)</t>
  </si>
  <si>
    <t>Underground (EJ)</t>
  </si>
  <si>
    <t>Sources: GEA</t>
  </si>
  <si>
    <t>ETSAP; GEA</t>
  </si>
  <si>
    <t>Assumptions</t>
  </si>
  <si>
    <t>Category</t>
  </si>
  <si>
    <t>Regional distinction</t>
  </si>
  <si>
    <t>Production costs ($/GJ)</t>
  </si>
  <si>
    <t># cost bins</t>
  </si>
  <si>
    <t>GEA extraction costs ($/GJ)</t>
  </si>
  <si>
    <t>Cost multiplier</t>
  </si>
  <si>
    <t>Cost mark-up ($/GJ)</t>
  </si>
  <si>
    <t>C</t>
  </si>
  <si>
    <t xml:space="preserve">Min </t>
  </si>
  <si>
    <t>Max</t>
  </si>
  <si>
    <t>all</t>
  </si>
  <si>
    <t>C stands for comments (see below)</t>
  </si>
  <si>
    <t>Comments</t>
  </si>
  <si>
    <t>Reference</t>
  </si>
  <si>
    <t>Comment</t>
  </si>
  <si>
    <r>
      <t xml:space="preserve">References are listed in tab 'References' - Grey cells indicate default GEA assumptions/data - </t>
    </r>
    <r>
      <rPr>
        <b/>
        <i/>
        <sz val="11"/>
        <color rgb="FFFF0000"/>
        <rFont val="Calibri"/>
        <family val="2"/>
        <scheme val="minor"/>
      </rPr>
      <t>EJ</t>
    </r>
    <r>
      <rPr>
        <i/>
        <sz val="11"/>
        <color theme="1"/>
        <rFont val="Calibri"/>
        <family val="2"/>
        <scheme val="minor"/>
      </rPr>
      <t>: Expert judgement</t>
    </r>
  </si>
  <si>
    <t>Coal production costs data</t>
  </si>
  <si>
    <t>Coal type</t>
  </si>
  <si>
    <t>C I</t>
  </si>
  <si>
    <t>C II</t>
  </si>
  <si>
    <t>C III</t>
  </si>
  <si>
    <t>C IV</t>
  </si>
  <si>
    <t>B I</t>
  </si>
  <si>
    <t>B II</t>
  </si>
  <si>
    <t>B III</t>
  </si>
  <si>
    <t>Hard coal resource</t>
  </si>
  <si>
    <t>25% of resource; 20% recovery rate</t>
  </si>
  <si>
    <t>25% of resource; 10% recovery rate</t>
  </si>
  <si>
    <t>50% of resource; 5% recovery rate</t>
  </si>
  <si>
    <t>Note:</t>
  </si>
  <si>
    <t>The quantity in each cost category is the result of taking the fraction of each type (surface, underground) of the total resource and multiplying that by the reserves values (Columns D and E)</t>
  </si>
  <si>
    <t xml:space="preserve">Note: these amounts start with the GEA reserves data  </t>
  </si>
  <si>
    <t>Losses in the mining process (GEA, p. 462) of 10% for surface mining and 50% for underground mining are not taken into account here</t>
  </si>
  <si>
    <t>Use GEA cost data</t>
  </si>
  <si>
    <t>CI</t>
  </si>
  <si>
    <t>CII</t>
  </si>
  <si>
    <t>CIII</t>
  </si>
  <si>
    <t>CIV</t>
  </si>
  <si>
    <t>Start by assuming that all of the reserves are available</t>
  </si>
  <si>
    <t>BI</t>
  </si>
  <si>
    <t>BII</t>
  </si>
  <si>
    <t>BIII</t>
  </si>
  <si>
    <t>25% of resource; 10% recovery</t>
  </si>
  <si>
    <t>Lignite resource</t>
  </si>
  <si>
    <t>GEA Reserves and Resources data</t>
  </si>
  <si>
    <t>Recoverable reserves amounts</t>
  </si>
  <si>
    <t>Recoverable resources amounts</t>
  </si>
  <si>
    <t>Cheap, wealthy</t>
  </si>
  <si>
    <t>Expensive, poorer</t>
  </si>
  <si>
    <t>25% of resource; 20% recovery</t>
  </si>
  <si>
    <t>50% of resource; 5% recovery</t>
  </si>
  <si>
    <t>0.90-9.00</t>
  </si>
  <si>
    <t>6.00-18.00</t>
  </si>
  <si>
    <t>1.05-6.00</t>
  </si>
  <si>
    <t>9.00-27.00</t>
  </si>
  <si>
    <t>Differential recovery and costs.  Wealthier countries: lower amounts at lower costs; less-wealthy countries: higher relative amounts but at higher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</si>
</sst>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Arial"/>
      <family val="2"/>
    </font>
    <font>
      <b/>
      <sz val="12"/>
      <color theme="0"/>
      <name val="Calibri"/>
      <family val="2"/>
      <scheme val="minor"/>
    </font>
    <font>
      <b/>
      <sz val="12"/>
      <color rgb="FFFFFFFF"/>
      <name val="Calibri"/>
      <family val="2"/>
    </font>
    <font>
      <sz val="12"/>
      <color rgb="FFFFFFFF"/>
      <name val="Calibri"/>
      <family val="2"/>
    </font>
    <font>
      <b/>
      <sz val="16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rgb="FFFF0000"/>
      <name val="Calibri"/>
      <family val="2"/>
    </font>
    <font>
      <sz val="12"/>
      <name val="Calibri"/>
      <family val="2"/>
    </font>
    <font>
      <b/>
      <sz val="12"/>
      <color rgb="FF000000"/>
      <name val="Calibri"/>
      <family val="2"/>
    </font>
    <font>
      <sz val="12"/>
      <color rgb="FF7F7F7F"/>
      <name val="Calibri"/>
      <family val="2"/>
    </font>
    <font>
      <sz val="12"/>
      <color rgb="FFD99694"/>
      <name val="Calibri"/>
      <family val="2"/>
    </font>
    <font>
      <b/>
      <sz val="14"/>
      <color rgb="FF000000"/>
      <name val="Calibri"/>
      <family val="2"/>
    </font>
    <font>
      <b/>
      <sz val="14"/>
      <color rgb="FFFF0000"/>
      <name val="Calibri"/>
      <family val="2"/>
    </font>
    <font>
      <b/>
      <sz val="16"/>
      <color rgb="FFFF0000"/>
      <name val="Calibri"/>
      <family val="2"/>
    </font>
    <font>
      <i/>
      <sz val="12"/>
      <color rgb="FF000000"/>
      <name val="Calibri"/>
      <family val="2"/>
    </font>
    <font>
      <i/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EB9C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0" fontId="21" fillId="13" borderId="0" applyNumberFormat="0" applyBorder="0" applyAlignment="0" applyProtection="0"/>
    <xf numFmtId="0" fontId="29" fillId="17" borderId="0" applyNumberFormat="0" applyBorder="0" applyAlignment="0" applyProtection="0"/>
    <xf numFmtId="0" fontId="30" fillId="18" borderId="0" applyNumberFormat="0" applyBorder="0" applyAlignment="0" applyProtection="0"/>
    <xf numFmtId="44" fontId="31" fillId="0" borderId="0" applyFont="0" applyFill="0" applyBorder="0" applyAlignment="0" applyProtection="0"/>
  </cellStyleXfs>
  <cellXfs count="192">
    <xf numFmtId="0" fontId="0" fillId="0" borderId="0" xfId="0"/>
    <xf numFmtId="1" fontId="0" fillId="0" borderId="1" xfId="0" applyNumberFormat="1" applyFont="1" applyBorder="1"/>
    <xf numFmtId="0" fontId="3" fillId="0" borderId="6" xfId="0" applyFont="1" applyBorder="1" applyAlignment="1">
      <alignment horizontal="center"/>
    </xf>
    <xf numFmtId="1" fontId="0" fillId="0" borderId="3" xfId="0" applyNumberFormat="1" applyFont="1" applyBorder="1"/>
    <xf numFmtId="0" fontId="3" fillId="0" borderId="7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1" fontId="0" fillId="0" borderId="4" xfId="0" applyNumberFormat="1" applyFont="1" applyBorder="1"/>
    <xf numFmtId="0" fontId="3" fillId="0" borderId="8" xfId="0" applyFont="1" applyBorder="1" applyAlignment="1">
      <alignment horizontal="center"/>
    </xf>
    <xf numFmtId="0" fontId="0" fillId="0" borderId="9" xfId="0" applyFont="1" applyBorder="1"/>
    <xf numFmtId="0" fontId="4" fillId="0" borderId="10" xfId="0" applyFont="1" applyFill="1" applyBorder="1" applyAlignment="1">
      <alignment horizontal="center"/>
    </xf>
    <xf numFmtId="0" fontId="2" fillId="3" borderId="9" xfId="0" applyFont="1" applyFill="1" applyBorder="1"/>
    <xf numFmtId="0" fontId="1" fillId="3" borderId="10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wrapText="1"/>
    </xf>
    <xf numFmtId="0" fontId="4" fillId="4" borderId="8" xfId="0" applyFont="1" applyFill="1" applyBorder="1" applyAlignment="1">
      <alignment horizontal="center" wrapText="1"/>
    </xf>
    <xf numFmtId="0" fontId="8" fillId="6" borderId="14" xfId="0" applyFont="1" applyFill="1" applyBorder="1" applyAlignment="1">
      <alignment horizontal="center" vertical="center" wrapText="1" readingOrder="1"/>
    </xf>
    <xf numFmtId="0" fontId="10" fillId="8" borderId="14" xfId="0" applyFont="1" applyFill="1" applyBorder="1" applyAlignment="1">
      <alignment horizontal="left" vertical="center" wrapText="1" indent="1" readingOrder="1"/>
    </xf>
    <xf numFmtId="0" fontId="12" fillId="8" borderId="14" xfId="0" applyFont="1" applyFill="1" applyBorder="1" applyAlignment="1">
      <alignment horizontal="center" vertical="center" wrapText="1" readingOrder="1"/>
    </xf>
    <xf numFmtId="0" fontId="13" fillId="8" borderId="14" xfId="0" applyFont="1" applyFill="1" applyBorder="1" applyAlignment="1">
      <alignment horizontal="center" vertical="center" wrapText="1" readingOrder="1"/>
    </xf>
    <xf numFmtId="0" fontId="14" fillId="8" borderId="14" xfId="0" applyFont="1" applyFill="1" applyBorder="1" applyAlignment="1">
      <alignment horizontal="center" vertical="center" wrapText="1" readingOrder="1"/>
    </xf>
    <xf numFmtId="0" fontId="10" fillId="9" borderId="14" xfId="0" applyFont="1" applyFill="1" applyBorder="1" applyAlignment="1">
      <alignment horizontal="left" vertical="center" wrapText="1" indent="1" readingOrder="1"/>
    </xf>
    <xf numFmtId="0" fontId="12" fillId="9" borderId="14" xfId="0" applyFont="1" applyFill="1" applyBorder="1" applyAlignment="1">
      <alignment horizontal="center" vertical="center" wrapText="1" readingOrder="1"/>
    </xf>
    <xf numFmtId="0" fontId="13" fillId="9" borderId="14" xfId="0" applyFont="1" applyFill="1" applyBorder="1" applyAlignment="1">
      <alignment horizontal="center" vertical="center" wrapText="1" readingOrder="1"/>
    </xf>
    <xf numFmtId="0" fontId="15" fillId="9" borderId="14" xfId="0" applyFont="1" applyFill="1" applyBorder="1" applyAlignment="1">
      <alignment horizontal="center" vertical="center" wrapText="1" readingOrder="1"/>
    </xf>
    <xf numFmtId="0" fontId="13" fillId="8" borderId="14" xfId="0" applyFont="1" applyFill="1" applyBorder="1" applyAlignment="1">
      <alignment horizontal="left" vertical="center" wrapText="1" indent="1" readingOrder="1"/>
    </xf>
    <xf numFmtId="0" fontId="10" fillId="8" borderId="14" xfId="0" applyFont="1" applyFill="1" applyBorder="1" applyAlignment="1">
      <alignment horizontal="center" vertical="center" wrapText="1" readingOrder="1"/>
    </xf>
    <xf numFmtId="0" fontId="13" fillId="9" borderId="14" xfId="0" applyFont="1" applyFill="1" applyBorder="1" applyAlignment="1">
      <alignment horizontal="left" vertical="center" wrapText="1" indent="1" readingOrder="1"/>
    </xf>
    <xf numFmtId="0" fontId="10" fillId="9" borderId="14" xfId="0" applyFont="1" applyFill="1" applyBorder="1" applyAlignment="1">
      <alignment horizontal="center" vertical="center" wrapText="1" readingOrder="1"/>
    </xf>
    <xf numFmtId="0" fontId="19" fillId="0" borderId="0" xfId="0" applyFont="1" applyFill="1" applyBorder="1" applyAlignment="1">
      <alignment vertical="center" wrapText="1" readingOrder="1"/>
    </xf>
    <xf numFmtId="0" fontId="20" fillId="0" borderId="0" xfId="0" applyFont="1"/>
    <xf numFmtId="0" fontId="0" fillId="4" borderId="0" xfId="0" applyFill="1"/>
    <xf numFmtId="1" fontId="0" fillId="0" borderId="0" xfId="0" applyNumberFormat="1"/>
    <xf numFmtId="0" fontId="0" fillId="11" borderId="0" xfId="0" applyFill="1"/>
    <xf numFmtId="3" fontId="0" fillId="12" borderId="0" xfId="0" applyNumberFormat="1" applyFill="1"/>
    <xf numFmtId="1" fontId="0" fillId="4" borderId="0" xfId="0" applyNumberFormat="1" applyFill="1"/>
    <xf numFmtId="1" fontId="11" fillId="8" borderId="14" xfId="0" applyNumberFormat="1" applyFont="1" applyFill="1" applyBorder="1" applyAlignment="1">
      <alignment horizontal="center" vertical="center" wrapText="1" readingOrder="1"/>
    </xf>
    <xf numFmtId="1" fontId="11" fillId="9" borderId="14" xfId="0" applyNumberFormat="1" applyFont="1" applyFill="1" applyBorder="1" applyAlignment="1">
      <alignment horizontal="center" vertical="center" wrapText="1" readingOrder="1"/>
    </xf>
    <xf numFmtId="1" fontId="13" fillId="8" borderId="14" xfId="0" applyNumberFormat="1" applyFont="1" applyFill="1" applyBorder="1" applyAlignment="1">
      <alignment horizontal="center" vertical="center" wrapText="1" readingOrder="1"/>
    </xf>
    <xf numFmtId="1" fontId="13" fillId="9" borderId="14" xfId="0" applyNumberFormat="1" applyFont="1" applyFill="1" applyBorder="1" applyAlignment="1">
      <alignment horizontal="center" vertical="center" wrapText="1" readingOrder="1"/>
    </xf>
    <xf numFmtId="0" fontId="0" fillId="0" borderId="0" xfId="0" applyFill="1"/>
    <xf numFmtId="0" fontId="0" fillId="0" borderId="0" xfId="0" applyFont="1"/>
    <xf numFmtId="0" fontId="0" fillId="0" borderId="0" xfId="0" applyFont="1" applyFill="1"/>
    <xf numFmtId="0" fontId="0" fillId="14" borderId="0" xfId="0" applyFont="1" applyFill="1"/>
    <xf numFmtId="0" fontId="23" fillId="14" borderId="0" xfId="0" applyFont="1" applyFill="1"/>
    <xf numFmtId="0" fontId="1" fillId="0" borderId="0" xfId="0" applyFont="1" applyFill="1" applyBorder="1" applyAlignment="1">
      <alignment vertical="center" wrapText="1"/>
    </xf>
    <xf numFmtId="0" fontId="1" fillId="14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14" borderId="0" xfId="0" applyFont="1" applyFill="1" applyBorder="1" applyAlignment="1">
      <alignment horizontal="center" wrapText="1"/>
    </xf>
    <xf numFmtId="1" fontId="0" fillId="4" borderId="20" xfId="0" applyNumberFormat="1" applyFont="1" applyFill="1" applyBorder="1"/>
    <xf numFmtId="2" fontId="3" fillId="8" borderId="21" xfId="0" applyNumberFormat="1" applyFont="1" applyFill="1" applyBorder="1" applyAlignment="1">
      <alignment horizontal="center"/>
    </xf>
    <xf numFmtId="1" fontId="0" fillId="8" borderId="22" xfId="0" applyNumberFormat="1" applyFont="1" applyFill="1" applyBorder="1" applyAlignment="1">
      <alignment horizontal="center"/>
    </xf>
    <xf numFmtId="2" fontId="22" fillId="0" borderId="0" xfId="0" applyNumberFormat="1" applyFont="1" applyFill="1" applyBorder="1" applyAlignment="1">
      <alignment horizontal="center"/>
    </xf>
    <xf numFmtId="2" fontId="0" fillId="14" borderId="0" xfId="0" applyNumberFormat="1" applyFont="1" applyFill="1" applyBorder="1" applyAlignment="1">
      <alignment horizontal="center"/>
    </xf>
    <xf numFmtId="1" fontId="0" fillId="4" borderId="20" xfId="0" applyNumberFormat="1" applyFont="1" applyFill="1" applyBorder="1" applyAlignment="1">
      <alignment horizontal="right"/>
    </xf>
    <xf numFmtId="0" fontId="0" fillId="8" borderId="20" xfId="0" applyFont="1" applyFill="1" applyBorder="1" applyAlignment="1">
      <alignment horizontal="center"/>
    </xf>
    <xf numFmtId="0" fontId="0" fillId="8" borderId="22" xfId="0" applyFont="1" applyFill="1" applyBorder="1" applyAlignment="1">
      <alignment horizontal="center"/>
    </xf>
    <xf numFmtId="1" fontId="0" fillId="4" borderId="24" xfId="0" applyNumberFormat="1" applyFont="1" applyFill="1" applyBorder="1" applyAlignment="1">
      <alignment horizontal="right"/>
    </xf>
    <xf numFmtId="2" fontId="3" fillId="9" borderId="25" xfId="0" applyNumberFormat="1" applyFont="1" applyFill="1" applyBorder="1" applyAlignment="1">
      <alignment horizontal="center"/>
    </xf>
    <xf numFmtId="1" fontId="0" fillId="9" borderId="26" xfId="0" applyNumberFormat="1" applyFont="1" applyFill="1" applyBorder="1" applyAlignment="1">
      <alignment horizontal="center"/>
    </xf>
    <xf numFmtId="0" fontId="0" fillId="9" borderId="24" xfId="0" applyFont="1" applyFill="1" applyBorder="1" applyAlignment="1">
      <alignment horizontal="center"/>
    </xf>
    <xf numFmtId="0" fontId="0" fillId="9" borderId="26" xfId="0" applyFont="1" applyFill="1" applyBorder="1" applyAlignment="1">
      <alignment horizontal="center"/>
    </xf>
    <xf numFmtId="1" fontId="0" fillId="10" borderId="28" xfId="0" applyNumberFormat="1" applyFont="1" applyFill="1" applyBorder="1" applyAlignment="1">
      <alignment horizontal="right"/>
    </xf>
    <xf numFmtId="2" fontId="3" fillId="8" borderId="14" xfId="0" applyNumberFormat="1" applyFont="1" applyFill="1" applyBorder="1" applyAlignment="1">
      <alignment horizontal="center"/>
    </xf>
    <xf numFmtId="2" fontId="22" fillId="8" borderId="14" xfId="0" applyNumberFormat="1" applyFont="1" applyFill="1" applyBorder="1" applyAlignment="1">
      <alignment horizontal="center"/>
    </xf>
    <xf numFmtId="1" fontId="0" fillId="8" borderId="29" xfId="0" applyNumberFormat="1" applyFont="1" applyFill="1" applyBorder="1" applyAlignment="1">
      <alignment horizontal="center"/>
    </xf>
    <xf numFmtId="0" fontId="0" fillId="8" borderId="28" xfId="0" applyFont="1" applyFill="1" applyBorder="1" applyAlignment="1">
      <alignment horizontal="center"/>
    </xf>
    <xf numFmtId="0" fontId="22" fillId="8" borderId="29" xfId="0" applyFont="1" applyFill="1" applyBorder="1" applyAlignment="1">
      <alignment horizontal="center"/>
    </xf>
    <xf numFmtId="0" fontId="24" fillId="8" borderId="30" xfId="0" applyFont="1" applyFill="1" applyBorder="1" applyAlignment="1">
      <alignment horizontal="center"/>
    </xf>
    <xf numFmtId="2" fontId="3" fillId="9" borderId="14" xfId="0" applyNumberFormat="1" applyFont="1" applyFill="1" applyBorder="1" applyAlignment="1">
      <alignment horizontal="center"/>
    </xf>
    <xf numFmtId="2" fontId="22" fillId="9" borderId="14" xfId="0" applyNumberFormat="1" applyFont="1" applyFill="1" applyBorder="1" applyAlignment="1">
      <alignment horizontal="center"/>
    </xf>
    <xf numFmtId="1" fontId="0" fillId="9" borderId="29" xfId="0" applyNumberFormat="1" applyFont="1" applyFill="1" applyBorder="1" applyAlignment="1">
      <alignment horizontal="center"/>
    </xf>
    <xf numFmtId="0" fontId="0" fillId="9" borderId="28" xfId="0" applyFont="1" applyFill="1" applyBorder="1" applyAlignment="1">
      <alignment horizontal="center"/>
    </xf>
    <xf numFmtId="0" fontId="22" fillId="9" borderId="29" xfId="0" applyFont="1" applyFill="1" applyBorder="1" applyAlignment="1">
      <alignment horizontal="center"/>
    </xf>
    <xf numFmtId="0" fontId="24" fillId="9" borderId="30" xfId="0" applyFont="1" applyFill="1" applyBorder="1" applyAlignment="1">
      <alignment horizontal="center"/>
    </xf>
    <xf numFmtId="1" fontId="0" fillId="0" borderId="0" xfId="0" applyNumberFormat="1" applyFont="1" applyBorder="1" applyAlignment="1">
      <alignment horizontal="right"/>
    </xf>
    <xf numFmtId="0" fontId="3" fillId="0" borderId="0" xfId="0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0" fontId="26" fillId="0" borderId="0" xfId="0" applyFont="1" applyFill="1" applyBorder="1"/>
    <xf numFmtId="0" fontId="25" fillId="0" borderId="0" xfId="0" applyFont="1" applyFill="1" applyBorder="1" applyAlignment="1">
      <alignment horizontal="center" vertical="center" wrapText="1"/>
    </xf>
    <xf numFmtId="2" fontId="0" fillId="0" borderId="0" xfId="0" applyNumberFormat="1" applyFont="1" applyFill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1" fontId="0" fillId="0" borderId="0" xfId="0" applyNumberFormat="1" applyFont="1" applyFill="1" applyBorder="1"/>
    <xf numFmtId="0" fontId="3" fillId="0" borderId="0" xfId="0" applyFont="1" applyFill="1" applyBorder="1" applyAlignment="1">
      <alignment horizontal="center"/>
    </xf>
    <xf numFmtId="0" fontId="0" fillId="0" borderId="0" xfId="0" applyFont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/>
    <xf numFmtId="0" fontId="0" fillId="2" borderId="2" xfId="0" applyFont="1" applyFill="1" applyBorder="1"/>
    <xf numFmtId="0" fontId="0" fillId="2" borderId="6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0" fillId="14" borderId="0" xfId="0" applyFont="1" applyFill="1" applyBorder="1" applyAlignment="1">
      <alignment horizontal="center"/>
    </xf>
    <xf numFmtId="0" fontId="0" fillId="14" borderId="0" xfId="0" applyFont="1" applyFill="1" applyBorder="1"/>
    <xf numFmtId="0" fontId="4" fillId="4" borderId="3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0" fillId="16" borderId="0" xfId="0" applyFill="1" applyAlignment="1">
      <alignment horizontal="center" vertical="center" wrapText="1"/>
    </xf>
    <xf numFmtId="0" fontId="21" fillId="13" borderId="5" xfId="1" applyBorder="1" applyAlignment="1">
      <alignment horizontal="center" wrapText="1"/>
    </xf>
    <xf numFmtId="0" fontId="4" fillId="15" borderId="5" xfId="0" applyFont="1" applyFill="1" applyBorder="1" applyAlignment="1">
      <alignment horizontal="center" wrapText="1"/>
    </xf>
    <xf numFmtId="2" fontId="0" fillId="0" borderId="0" xfId="0" applyNumberFormat="1"/>
    <xf numFmtId="0" fontId="4" fillId="4" borderId="3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vertical="center" wrapText="1"/>
    </xf>
    <xf numFmtId="0" fontId="4" fillId="4" borderId="0" xfId="0" applyFont="1" applyFill="1" applyBorder="1" applyAlignment="1">
      <alignment vertical="center" wrapText="1"/>
    </xf>
    <xf numFmtId="0" fontId="0" fillId="12" borderId="0" xfId="0" applyFill="1"/>
    <xf numFmtId="0" fontId="0" fillId="0" borderId="0" xfId="0" applyAlignment="1">
      <alignment horizontal="center"/>
    </xf>
    <xf numFmtId="0" fontId="0" fillId="9" borderId="0" xfId="0" applyFill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wrapText="1"/>
    </xf>
    <xf numFmtId="3" fontId="0" fillId="0" borderId="0" xfId="0" applyNumberFormat="1" applyFill="1"/>
    <xf numFmtId="1" fontId="0" fillId="0" borderId="0" xfId="0" applyNumberFormat="1" applyFill="1"/>
    <xf numFmtId="44" fontId="0" fillId="0" borderId="0" xfId="4" applyFont="1"/>
    <xf numFmtId="0" fontId="21" fillId="0" borderId="0" xfId="1" applyFill="1" applyAlignment="1">
      <alignment horizontal="center"/>
    </xf>
    <xf numFmtId="44" fontId="0" fillId="0" borderId="0" xfId="0" applyNumberFormat="1"/>
    <xf numFmtId="0" fontId="29" fillId="0" borderId="0" xfId="2" applyFill="1" applyAlignment="1">
      <alignment horizontal="center"/>
    </xf>
    <xf numFmtId="44" fontId="0" fillId="0" borderId="0" xfId="4" applyFont="1" applyFill="1"/>
    <xf numFmtId="0" fontId="31" fillId="0" borderId="0" xfId="2" applyFont="1" applyFill="1" applyAlignment="1">
      <alignment horizontal="center"/>
    </xf>
    <xf numFmtId="0" fontId="21" fillId="0" borderId="0" xfId="1" applyFill="1" applyAlignment="1"/>
    <xf numFmtId="0" fontId="30" fillId="0" borderId="0" xfId="3" applyFill="1" applyAlignment="1"/>
    <xf numFmtId="1" fontId="2" fillId="2" borderId="3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9" fillId="7" borderId="0" xfId="0" applyFont="1" applyFill="1" applyBorder="1" applyAlignment="1">
      <alignment horizontal="center" vertical="center" textRotation="90" wrapText="1" readingOrder="1"/>
    </xf>
    <xf numFmtId="0" fontId="10" fillId="4" borderId="14" xfId="0" applyFont="1" applyFill="1" applyBorder="1" applyAlignment="1">
      <alignment horizontal="left" vertical="center" wrapText="1" readingOrder="1"/>
    </xf>
    <xf numFmtId="0" fontId="16" fillId="4" borderId="14" xfId="0" applyFont="1" applyFill="1" applyBorder="1" applyAlignment="1">
      <alignment horizontal="left" vertical="center" wrapText="1" indent="1" readingOrder="1"/>
    </xf>
    <xf numFmtId="0" fontId="17" fillId="4" borderId="14" xfId="0" applyFont="1" applyFill="1" applyBorder="1" applyAlignment="1">
      <alignment horizontal="center" vertical="center" wrapText="1" readingOrder="1"/>
    </xf>
    <xf numFmtId="0" fontId="16" fillId="4" borderId="14" xfId="0" applyFont="1" applyFill="1" applyBorder="1" applyAlignment="1">
      <alignment horizontal="center" vertical="center" wrapText="1" readingOrder="1"/>
    </xf>
    <xf numFmtId="0" fontId="9" fillId="7" borderId="0" xfId="0" applyFont="1" applyFill="1" applyBorder="1" applyAlignment="1">
      <alignment horizontal="left" vertical="center" wrapText="1" indent="1" readingOrder="1"/>
    </xf>
    <xf numFmtId="0" fontId="18" fillId="7" borderId="0" xfId="0" applyFont="1" applyFill="1" applyBorder="1" applyAlignment="1">
      <alignment horizontal="center" vertical="center" wrapText="1" readingOrder="1"/>
    </xf>
    <xf numFmtId="0" fontId="9" fillId="7" borderId="0" xfId="0" applyFont="1" applyFill="1" applyBorder="1" applyAlignment="1">
      <alignment horizontal="center" vertical="center" wrapText="1" readingOrder="1"/>
    </xf>
    <xf numFmtId="0" fontId="13" fillId="10" borderId="14" xfId="0" applyFont="1" applyFill="1" applyBorder="1" applyAlignment="1">
      <alignment horizontal="left" vertical="center" wrapText="1" indent="1" readingOrder="1"/>
    </xf>
    <xf numFmtId="0" fontId="16" fillId="10" borderId="14" xfId="0" applyFont="1" applyFill="1" applyBorder="1" applyAlignment="1">
      <alignment horizontal="left" vertical="center" wrapText="1" indent="1" readingOrder="1"/>
    </xf>
    <xf numFmtId="0" fontId="17" fillId="10" borderId="14" xfId="0" applyFont="1" applyFill="1" applyBorder="1" applyAlignment="1">
      <alignment horizontal="center" vertical="center" wrapText="1" readingOrder="1"/>
    </xf>
    <xf numFmtId="0" fontId="5" fillId="5" borderId="11" xfId="0" applyFont="1" applyFill="1" applyBorder="1" applyAlignment="1">
      <alignment horizontal="center" vertical="top" wrapText="1"/>
    </xf>
    <xf numFmtId="0" fontId="5" fillId="5" borderId="15" xfId="0" applyFont="1" applyFill="1" applyBorder="1" applyAlignment="1">
      <alignment horizontal="center" vertical="top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top" wrapText="1"/>
    </xf>
    <xf numFmtId="0" fontId="6" fillId="5" borderId="17" xfId="0" applyFont="1" applyFill="1" applyBorder="1" applyAlignment="1">
      <alignment horizontal="center" vertical="top" wrapText="1"/>
    </xf>
    <xf numFmtId="0" fontId="7" fillId="5" borderId="14" xfId="0" applyFont="1" applyFill="1" applyBorder="1" applyAlignment="1">
      <alignment horizontal="center" vertical="center" wrapText="1" readingOrder="1"/>
    </xf>
    <xf numFmtId="0" fontId="0" fillId="0" borderId="0" xfId="0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  <xf numFmtId="1" fontId="2" fillId="2" borderId="4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0" fillId="19" borderId="0" xfId="0" applyFill="1" applyAlignment="1">
      <alignment horizontal="center"/>
    </xf>
    <xf numFmtId="0" fontId="0" fillId="15" borderId="0" xfId="0" applyFill="1" applyAlignment="1">
      <alignment horizontal="center"/>
    </xf>
    <xf numFmtId="0" fontId="29" fillId="17" borderId="0" xfId="2" applyAlignment="1">
      <alignment horizontal="center"/>
    </xf>
    <xf numFmtId="0" fontId="31" fillId="21" borderId="0" xfId="2" applyFont="1" applyFill="1" applyAlignment="1">
      <alignment horizontal="center"/>
    </xf>
    <xf numFmtId="0" fontId="31" fillId="22" borderId="0" xfId="2" applyFont="1" applyFill="1" applyAlignment="1">
      <alignment horizontal="center"/>
    </xf>
    <xf numFmtId="0" fontId="21" fillId="20" borderId="0" xfId="1" applyFill="1" applyAlignment="1">
      <alignment horizontal="center"/>
    </xf>
    <xf numFmtId="0" fontId="21" fillId="13" borderId="0" xfId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Font="1" applyBorder="1" applyAlignment="1">
      <alignment horizontal="left" wrapText="1"/>
    </xf>
    <xf numFmtId="0" fontId="0" fillId="0" borderId="7" xfId="0" applyFont="1" applyBorder="1" applyAlignment="1">
      <alignment horizontal="left" wrapText="1"/>
    </xf>
    <xf numFmtId="0" fontId="3" fillId="10" borderId="1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4" fillId="2" borderId="18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23" borderId="0" xfId="0" applyFill="1" applyAlignment="1">
      <alignment horizontal="center"/>
    </xf>
    <xf numFmtId="0" fontId="0" fillId="24" borderId="0" xfId="0" applyFill="1" applyAlignment="1">
      <alignment horizontal="center"/>
    </xf>
    <xf numFmtId="0" fontId="0" fillId="25" borderId="0" xfId="0" applyFill="1" applyAlignment="1">
      <alignment horizontal="center"/>
    </xf>
    <xf numFmtId="0" fontId="0" fillId="23" borderId="0" xfId="0" applyFill="1" applyAlignment="1">
      <alignment horizontal="center"/>
    </xf>
    <xf numFmtId="0" fontId="0" fillId="24" borderId="0" xfId="0" applyFill="1" applyAlignment="1">
      <alignment horizontal="center"/>
    </xf>
    <xf numFmtId="0" fontId="0" fillId="25" borderId="0" xfId="0" applyFill="1" applyAlignment="1">
      <alignment horizontal="center"/>
    </xf>
    <xf numFmtId="0" fontId="0" fillId="0" borderId="0" xfId="4" applyNumberFormat="1" applyFont="1"/>
    <xf numFmtId="0" fontId="4" fillId="4" borderId="0" xfId="0" applyFont="1" applyFill="1" applyBorder="1" applyAlignment="1">
      <alignment horizontal="center" wrapText="1"/>
    </xf>
    <xf numFmtId="0" fontId="4" fillId="15" borderId="0" xfId="0" applyFont="1" applyFill="1" applyBorder="1" applyAlignment="1">
      <alignment horizontal="center" wrapText="1"/>
    </xf>
    <xf numFmtId="0" fontId="21" fillId="13" borderId="0" xfId="1" applyBorder="1" applyAlignment="1">
      <alignment horizontal="center" wrapText="1"/>
    </xf>
    <xf numFmtId="0" fontId="0" fillId="17" borderId="0" xfId="2" applyFont="1" applyAlignment="1">
      <alignment horizontal="center"/>
    </xf>
    <xf numFmtId="0" fontId="31" fillId="0" borderId="0" xfId="2" applyFont="1" applyFill="1" applyAlignment="1"/>
    <xf numFmtId="0" fontId="0" fillId="0" borderId="5" xfId="0" applyFont="1" applyBorder="1" applyAlignment="1">
      <alignment horizontal="left"/>
    </xf>
    <xf numFmtId="0" fontId="0" fillId="0" borderId="8" xfId="0" applyFont="1" applyBorder="1" applyAlignment="1">
      <alignment horizontal="left"/>
    </xf>
    <xf numFmtId="0" fontId="25" fillId="8" borderId="23" xfId="0" applyFont="1" applyFill="1" applyBorder="1" applyAlignment="1">
      <alignment horizontal="center"/>
    </xf>
    <xf numFmtId="0" fontId="25" fillId="9" borderId="27" xfId="0" applyFont="1" applyFill="1" applyBorder="1" applyAlignment="1">
      <alignment horizontal="center"/>
    </xf>
  </cellXfs>
  <cellStyles count="5">
    <cellStyle name="Bad" xfId="3" builtinId="27"/>
    <cellStyle name="Currency" xfId="4" builtinId="4"/>
    <cellStyle name="Good" xfId="2" builtinId="26"/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Hard coal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xVal>
            <c:numRef>
              <c:f>'Supply cost curves'!$A$4:$Z$4</c:f>
              <c:numCache>
                <c:formatCode>0</c:formatCode>
                <c:ptCount val="26"/>
                <c:pt idx="0">
                  <c:v>0</c:v>
                </c:pt>
                <c:pt idx="1">
                  <c:v>1454.5</c:v>
                </c:pt>
                <c:pt idx="2">
                  <c:v>2909</c:v>
                </c:pt>
                <c:pt idx="3">
                  <c:v>4553.5</c:v>
                </c:pt>
                <c:pt idx="4">
                  <c:v>6768.43</c:v>
                </c:pt>
                <c:pt idx="5">
                  <c:v>8412.93</c:v>
                </c:pt>
                <c:pt idx="6">
                  <c:v>10839</c:v>
                </c:pt>
                <c:pt idx="7">
                  <c:v>10839</c:v>
                </c:pt>
                <c:pt idx="8">
                  <c:v>11886.09</c:v>
                </c:pt>
                <c:pt idx="9">
                  <c:v>11886.09</c:v>
                </c:pt>
                <c:pt idx="10">
                  <c:v>13107.09</c:v>
                </c:pt>
                <c:pt idx="11">
                  <c:v>13162.84</c:v>
                </c:pt>
                <c:pt idx="12">
                  <c:v>13162.84</c:v>
                </c:pt>
                <c:pt idx="13">
                  <c:v>13218.59</c:v>
                </c:pt>
                <c:pt idx="14">
                  <c:v>13218.59</c:v>
                </c:pt>
                <c:pt idx="15">
                  <c:v>13218.59</c:v>
                </c:pt>
                <c:pt idx="16">
                  <c:v>16686.523333333334</c:v>
                </c:pt>
                <c:pt idx="17">
                  <c:v>16686.523333333334</c:v>
                </c:pt>
                <c:pt idx="18">
                  <c:v>20154.456666666669</c:v>
                </c:pt>
                <c:pt idx="19">
                  <c:v>23622.390000000003</c:v>
                </c:pt>
                <c:pt idx="20">
                  <c:v>25356.35666666667</c:v>
                </c:pt>
                <c:pt idx="21">
                  <c:v>27090.323333333337</c:v>
                </c:pt>
                <c:pt idx="22">
                  <c:v>28824.290000000005</c:v>
                </c:pt>
                <c:pt idx="23">
                  <c:v>30558.256666666672</c:v>
                </c:pt>
                <c:pt idx="24">
                  <c:v>32292.223333333339</c:v>
                </c:pt>
                <c:pt idx="25">
                  <c:v>34026.19</c:v>
                </c:pt>
              </c:numCache>
            </c:numRef>
          </c:xVal>
          <c:yVal>
            <c:numRef>
              <c:f>'Supply cost curves'!$A$2:$Z$2</c:f>
              <c:numCache>
                <c:formatCode>_("$"* #,##0.00_);_("$"* \(#,##0.00\);_("$"* "-"??_);_(@_)</c:formatCode>
                <c:ptCount val="26"/>
                <c:pt idx="0">
                  <c:v>0.9</c:v>
                </c:pt>
                <c:pt idx="1">
                  <c:v>1.2</c:v>
                </c:pt>
                <c:pt idx="2">
                  <c:v>1.5</c:v>
                </c:pt>
                <c:pt idx="3">
                  <c:v>1.95</c:v>
                </c:pt>
                <c:pt idx="4">
                  <c:v>2</c:v>
                </c:pt>
                <c:pt idx="5">
                  <c:v>2.4</c:v>
                </c:pt>
                <c:pt idx="6">
                  <c:v>3</c:v>
                </c:pt>
                <c:pt idx="7">
                  <c:v>3.3</c:v>
                </c:pt>
                <c:pt idx="8">
                  <c:v>4</c:v>
                </c:pt>
                <c:pt idx="9">
                  <c:v>4.2</c:v>
                </c:pt>
                <c:pt idx="10">
                  <c:v>5.5</c:v>
                </c:pt>
                <c:pt idx="11">
                  <c:v>6.5</c:v>
                </c:pt>
                <c:pt idx="12">
                  <c:v>6.6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13.5</c:v>
                </c:pt>
                <c:pt idx="19">
                  <c:v>16</c:v>
                </c:pt>
                <c:pt idx="20">
                  <c:v>19</c:v>
                </c:pt>
                <c:pt idx="21">
                  <c:v>22</c:v>
                </c:pt>
                <c:pt idx="22">
                  <c:v>25</c:v>
                </c:pt>
                <c:pt idx="23">
                  <c:v>28</c:v>
                </c:pt>
                <c:pt idx="24">
                  <c:v>32</c:v>
                </c:pt>
                <c:pt idx="25">
                  <c:v>36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0471472"/>
        <c:axId val="390477456"/>
      </c:scatterChart>
      <c:valAx>
        <c:axId val="3904714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0477456"/>
        <c:crosses val="autoZero"/>
        <c:crossBetween val="midCat"/>
      </c:valAx>
      <c:valAx>
        <c:axId val="390477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04714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Lignite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6449795965285366E-2"/>
          <c:y val="0.12176113360323888"/>
          <c:w val="0.88858322454218774"/>
          <c:h val="0.79659828705622326"/>
        </c:manualLayout>
      </c:layout>
      <c:scatterChart>
        <c:scatterStyle val="lineMarker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xVal>
            <c:numRef>
              <c:f>'Supply cost curves'!$B$28:$V$28</c:f>
              <c:numCache>
                <c:formatCode>0</c:formatCode>
                <c:ptCount val="21"/>
                <c:pt idx="0">
                  <c:v>0</c:v>
                </c:pt>
                <c:pt idx="1">
                  <c:v>293.69</c:v>
                </c:pt>
                <c:pt idx="2">
                  <c:v>602</c:v>
                </c:pt>
                <c:pt idx="3">
                  <c:v>944.12</c:v>
                </c:pt>
                <c:pt idx="4">
                  <c:v>953.03</c:v>
                </c:pt>
                <c:pt idx="5">
                  <c:v>971.12</c:v>
                </c:pt>
                <c:pt idx="6">
                  <c:v>1556</c:v>
                </c:pt>
                <c:pt idx="7">
                  <c:v>1672.49</c:v>
                </c:pt>
                <c:pt idx="8">
                  <c:v>1672.49</c:v>
                </c:pt>
                <c:pt idx="9">
                  <c:v>1909</c:v>
                </c:pt>
                <c:pt idx="10">
                  <c:v>1909</c:v>
                </c:pt>
                <c:pt idx="11">
                  <c:v>1909</c:v>
                </c:pt>
                <c:pt idx="12">
                  <c:v>2255.4009999999998</c:v>
                </c:pt>
                <c:pt idx="13">
                  <c:v>2601.8019999999997</c:v>
                </c:pt>
                <c:pt idx="14">
                  <c:v>2948.2029999999995</c:v>
                </c:pt>
                <c:pt idx="15">
                  <c:v>3121.4034999999994</c:v>
                </c:pt>
                <c:pt idx="16">
                  <c:v>3294.6039999999994</c:v>
                </c:pt>
                <c:pt idx="17">
                  <c:v>3467.8044999999993</c:v>
                </c:pt>
                <c:pt idx="18">
                  <c:v>3641.0049999999992</c:v>
                </c:pt>
                <c:pt idx="19">
                  <c:v>3814.2054999999991</c:v>
                </c:pt>
                <c:pt idx="20">
                  <c:v>3987.405999999999</c:v>
                </c:pt>
              </c:numCache>
            </c:numRef>
          </c:xVal>
          <c:yVal>
            <c:numRef>
              <c:f>'Supply cost curves'!$B$26:$V$26</c:f>
              <c:numCache>
                <c:formatCode>_("$"* #,##0.00_);_("$"* \(#,##0.00\);_("$"* "-"??_);_(@_)</c:formatCode>
                <c:ptCount val="21"/>
                <c:pt idx="0">
                  <c:v>1.05</c:v>
                </c:pt>
                <c:pt idx="1">
                  <c:v>1.45</c:v>
                </c:pt>
                <c:pt idx="2">
                  <c:v>1.8</c:v>
                </c:pt>
                <c:pt idx="3">
                  <c:v>2</c:v>
                </c:pt>
                <c:pt idx="4">
                  <c:v>2.25</c:v>
                </c:pt>
                <c:pt idx="5">
                  <c:v>2.7</c:v>
                </c:pt>
                <c:pt idx="6">
                  <c:v>3</c:v>
                </c:pt>
                <c:pt idx="7">
                  <c:v>4</c:v>
                </c:pt>
                <c:pt idx="8">
                  <c:v>4.2</c:v>
                </c:pt>
                <c:pt idx="9">
                  <c:v>5</c:v>
                </c:pt>
                <c:pt idx="10">
                  <c:v>6</c:v>
                </c:pt>
                <c:pt idx="11">
                  <c:v>6</c:v>
                </c:pt>
                <c:pt idx="12">
                  <c:v>7</c:v>
                </c:pt>
                <c:pt idx="13">
                  <c:v>8.5</c:v>
                </c:pt>
                <c:pt idx="14">
                  <c:v>10</c:v>
                </c:pt>
                <c:pt idx="15">
                  <c:v>12</c:v>
                </c:pt>
                <c:pt idx="16">
                  <c:v>14</c:v>
                </c:pt>
                <c:pt idx="17">
                  <c:v>16</c:v>
                </c:pt>
                <c:pt idx="18">
                  <c:v>18</c:v>
                </c:pt>
                <c:pt idx="19">
                  <c:v>21</c:v>
                </c:pt>
                <c:pt idx="20">
                  <c:v>24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0473104"/>
        <c:axId val="390474736"/>
      </c:scatterChart>
      <c:valAx>
        <c:axId val="390473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0474736"/>
        <c:crosses val="autoZero"/>
        <c:crossBetween val="midCat"/>
      </c:valAx>
      <c:valAx>
        <c:axId val="390474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04731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175260</xdr:colOff>
      <xdr:row>4</xdr:row>
      <xdr:rowOff>125730</xdr:rowOff>
    </xdr:from>
    <xdr:to>
      <xdr:col>15</xdr:col>
      <xdr:colOff>167640</xdr:colOff>
      <xdr:row>22</xdr:row>
      <xdr:rowOff>129540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167640</xdr:colOff>
      <xdr:row>28</xdr:row>
      <xdr:rowOff>106680</xdr:rowOff>
    </xdr:from>
    <xdr:to>
      <xdr:col>15</xdr:col>
      <xdr:colOff>160020</xdr:colOff>
      <xdr:row>49</xdr:row>
      <xdr:rowOff>30480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workbookViewId="0">
      <selection activeCell="C21" sqref="C21"/>
    </sheetView>
  </sheetViews>
  <sheetFormatPr defaultRowHeight="14.4" x14ac:dyDescent="0.3"/>
  <cols>
    <col min="2" max="2" width="18.5546875" customWidth="1"/>
    <col min="3" max="3" width="13.77734375" customWidth="1"/>
    <col min="4" max="4" width="14.44140625" customWidth="1"/>
    <col min="5" max="5" width="20.44140625" customWidth="1"/>
    <col min="6" max="6" width="14.77734375" customWidth="1"/>
    <col min="7" max="7" width="12.109375" customWidth="1"/>
  </cols>
  <sheetData>
    <row r="1" spans="1:9" ht="15.6" x14ac:dyDescent="0.3">
      <c r="A1" s="138"/>
      <c r="B1" s="140" t="s">
        <v>28</v>
      </c>
      <c r="C1" s="142" t="s">
        <v>29</v>
      </c>
      <c r="D1" s="144" t="s">
        <v>30</v>
      </c>
      <c r="E1" s="144"/>
      <c r="F1" s="144" t="s">
        <v>31</v>
      </c>
      <c r="G1" s="144"/>
    </row>
    <row r="2" spans="1:9" ht="15.6" x14ac:dyDescent="0.3">
      <c r="A2" s="139"/>
      <c r="B2" s="141"/>
      <c r="C2" s="143"/>
      <c r="D2" s="14" t="s">
        <v>32</v>
      </c>
      <c r="E2" s="14" t="s">
        <v>33</v>
      </c>
      <c r="F2" s="14" t="s">
        <v>34</v>
      </c>
      <c r="G2" s="14" t="s">
        <v>33</v>
      </c>
    </row>
    <row r="3" spans="1:9" ht="15.6" x14ac:dyDescent="0.3">
      <c r="A3" s="127" t="s">
        <v>43</v>
      </c>
      <c r="B3" s="128" t="s">
        <v>26</v>
      </c>
      <c r="C3" s="15" t="s">
        <v>35</v>
      </c>
      <c r="D3" s="34">
        <f>'Coal resource'!AB31</f>
        <v>13218.59</v>
      </c>
      <c r="E3" s="16" t="s">
        <v>46</v>
      </c>
      <c r="F3" s="17" t="s">
        <v>100</v>
      </c>
      <c r="G3" s="18" t="s">
        <v>47</v>
      </c>
      <c r="I3" t="s">
        <v>80</v>
      </c>
    </row>
    <row r="4" spans="1:9" ht="15.6" x14ac:dyDescent="0.3">
      <c r="A4" s="127"/>
      <c r="B4" s="128"/>
      <c r="C4" s="19" t="s">
        <v>37</v>
      </c>
      <c r="D4" s="35">
        <f>'Coal resource'!AU31</f>
        <v>20807.600000000002</v>
      </c>
      <c r="E4" s="20" t="s">
        <v>46</v>
      </c>
      <c r="F4" s="21" t="s">
        <v>103</v>
      </c>
      <c r="G4" s="22" t="s">
        <v>36</v>
      </c>
      <c r="I4" t="s">
        <v>81</v>
      </c>
    </row>
    <row r="5" spans="1:9" ht="18" x14ac:dyDescent="0.3">
      <c r="A5" s="127"/>
      <c r="B5" s="129" t="s">
        <v>38</v>
      </c>
      <c r="C5" s="129"/>
      <c r="D5" s="130"/>
      <c r="E5" s="130"/>
      <c r="F5" s="131"/>
      <c r="G5" s="131"/>
    </row>
    <row r="6" spans="1:9" ht="15.6" x14ac:dyDescent="0.3">
      <c r="A6" s="127"/>
      <c r="B6" s="135" t="s">
        <v>27</v>
      </c>
      <c r="C6" s="23" t="s">
        <v>35</v>
      </c>
      <c r="D6" s="36">
        <f>'Coal resource'!AJ31</f>
        <v>1909</v>
      </c>
      <c r="E6" s="16" t="s">
        <v>46</v>
      </c>
      <c r="F6" s="24" t="s">
        <v>102</v>
      </c>
      <c r="G6" s="24" t="s">
        <v>47</v>
      </c>
    </row>
    <row r="7" spans="1:9" ht="15.6" x14ac:dyDescent="0.3">
      <c r="A7" s="127"/>
      <c r="B7" s="135"/>
      <c r="C7" s="25" t="s">
        <v>37</v>
      </c>
      <c r="D7" s="37">
        <f>'Coal resource'!BF31</f>
        <v>2078.4059999999995</v>
      </c>
      <c r="E7" s="16" t="s">
        <v>46</v>
      </c>
      <c r="F7" s="26" t="s">
        <v>101</v>
      </c>
      <c r="G7" s="26"/>
    </row>
    <row r="8" spans="1:9" ht="18" x14ac:dyDescent="0.3">
      <c r="A8" s="127"/>
      <c r="B8" s="136" t="s">
        <v>38</v>
      </c>
      <c r="C8" s="136"/>
      <c r="D8" s="137"/>
      <c r="E8" s="137"/>
      <c r="F8" s="137"/>
      <c r="G8" s="137"/>
    </row>
    <row r="9" spans="1:9" ht="21" x14ac:dyDescent="0.3">
      <c r="A9" s="127"/>
      <c r="B9" s="132" t="s">
        <v>39</v>
      </c>
      <c r="C9" s="132"/>
      <c r="D9" s="133"/>
      <c r="E9" s="133"/>
      <c r="F9" s="134"/>
      <c r="G9" s="134"/>
    </row>
    <row r="10" spans="1:9" x14ac:dyDescent="0.3">
      <c r="A10" s="127"/>
    </row>
    <row r="11" spans="1:9" x14ac:dyDescent="0.3">
      <c r="A11" s="127"/>
    </row>
    <row r="12" spans="1:9" ht="15.6" x14ac:dyDescent="0.3">
      <c r="A12" s="127"/>
      <c r="B12" s="27" t="s">
        <v>40</v>
      </c>
      <c r="C12" s="27"/>
    </row>
    <row r="13" spans="1:9" x14ac:dyDescent="0.3">
      <c r="A13" s="127"/>
      <c r="B13" s="28" t="s">
        <v>41</v>
      </c>
      <c r="C13" s="28" t="s">
        <v>42</v>
      </c>
    </row>
  </sheetData>
  <mergeCells count="17">
    <mergeCell ref="A1:A2"/>
    <mergeCell ref="B1:B2"/>
    <mergeCell ref="C1:C2"/>
    <mergeCell ref="D1:E1"/>
    <mergeCell ref="F1:G1"/>
    <mergeCell ref="A3:A13"/>
    <mergeCell ref="B3:B4"/>
    <mergeCell ref="B5:C5"/>
    <mergeCell ref="D5:E5"/>
    <mergeCell ref="F5:G5"/>
    <mergeCell ref="B9:C9"/>
    <mergeCell ref="D9:E9"/>
    <mergeCell ref="F9:G9"/>
    <mergeCell ref="B6:B7"/>
    <mergeCell ref="B8:C8"/>
    <mergeCell ref="D8:E8"/>
    <mergeCell ref="F8:G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34"/>
  <sheetViews>
    <sheetView topLeftCell="AJ4" workbookViewId="0">
      <selection activeCell="AG26" sqref="AG26"/>
    </sheetView>
  </sheetViews>
  <sheetFormatPr defaultRowHeight="14.4" x14ac:dyDescent="0.3"/>
  <cols>
    <col min="1" max="1" width="6.21875" customWidth="1"/>
    <col min="2" max="2" width="13.33203125" customWidth="1"/>
    <col min="5" max="5" width="12.33203125" customWidth="1"/>
    <col min="6" max="11" width="10.44140625" customWidth="1"/>
    <col min="17" max="17" width="10.21875" customWidth="1"/>
    <col min="18" max="18" width="10.21875" style="38" customWidth="1"/>
  </cols>
  <sheetData>
    <row r="1" spans="1:58" x14ac:dyDescent="0.3">
      <c r="C1" s="176" t="s">
        <v>93</v>
      </c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S1" s="177" t="s">
        <v>94</v>
      </c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  <c r="AG1" s="177"/>
      <c r="AH1" s="177"/>
      <c r="AI1" s="177"/>
      <c r="AL1" s="178" t="s">
        <v>95</v>
      </c>
      <c r="AM1" s="178"/>
      <c r="AN1" s="178"/>
      <c r="AO1" s="178"/>
      <c r="AP1" s="178"/>
      <c r="AQ1" s="178"/>
      <c r="AR1" s="178"/>
      <c r="AS1" s="178"/>
      <c r="AT1" s="178"/>
      <c r="AU1" s="178"/>
      <c r="AV1" s="178"/>
      <c r="AW1" s="178"/>
      <c r="AX1" s="178"/>
      <c r="AY1" s="178"/>
      <c r="AZ1" s="178"/>
      <c r="BA1" s="178"/>
      <c r="BB1" s="178"/>
      <c r="BC1" s="178"/>
      <c r="BD1" s="178"/>
      <c r="BE1" s="178"/>
    </row>
    <row r="2" spans="1:58" x14ac:dyDescent="0.3"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  <c r="AI2" s="177"/>
      <c r="AL2" s="178"/>
      <c r="AM2" s="178"/>
      <c r="AN2" s="178"/>
      <c r="AO2" s="178"/>
      <c r="AP2" s="178"/>
      <c r="AQ2" s="178"/>
      <c r="AR2" s="178"/>
      <c r="AS2" s="178"/>
      <c r="AT2" s="178"/>
      <c r="AU2" s="178"/>
      <c r="AV2" s="178"/>
      <c r="AW2" s="178"/>
      <c r="AX2" s="178"/>
      <c r="AY2" s="178"/>
      <c r="AZ2" s="178"/>
      <c r="BA2" s="178"/>
      <c r="BB2" s="178"/>
      <c r="BC2" s="178"/>
      <c r="BD2" s="178"/>
      <c r="BE2" s="178"/>
    </row>
    <row r="3" spans="1:58" x14ac:dyDescent="0.3"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0"/>
      <c r="AH3" s="180"/>
      <c r="AI3" s="180"/>
      <c r="AL3" s="181"/>
      <c r="AM3" s="181"/>
      <c r="AN3" s="181"/>
      <c r="AO3" s="181"/>
      <c r="AP3" s="181"/>
      <c r="AQ3" s="181"/>
      <c r="AR3" s="181"/>
      <c r="AS3" s="181"/>
      <c r="AT3" s="181"/>
      <c r="AU3" s="181"/>
      <c r="AV3" s="181"/>
      <c r="AW3" s="181"/>
      <c r="AX3" s="181"/>
      <c r="AY3" s="181"/>
      <c r="AZ3" s="181"/>
      <c r="BA3" s="181"/>
      <c r="BB3" s="181"/>
      <c r="BC3" s="181"/>
      <c r="BD3" s="181"/>
      <c r="BE3" s="181"/>
    </row>
    <row r="4" spans="1:58" x14ac:dyDescent="0.3">
      <c r="S4" s="157" t="s">
        <v>26</v>
      </c>
      <c r="T4" s="157"/>
      <c r="U4" s="157"/>
      <c r="V4" s="157"/>
      <c r="W4" s="157"/>
      <c r="X4" s="157"/>
      <c r="Y4" s="157"/>
      <c r="Z4" s="157"/>
      <c r="AA4" s="157"/>
      <c r="AB4" s="110"/>
      <c r="AC4" s="157" t="s">
        <v>27</v>
      </c>
      <c r="AD4" s="157"/>
      <c r="AE4" s="157"/>
      <c r="AF4" s="157"/>
      <c r="AG4" s="157"/>
      <c r="AH4" s="157"/>
      <c r="AI4" s="157"/>
      <c r="AJ4" s="120"/>
      <c r="AK4" s="120"/>
      <c r="AL4" s="145" t="s">
        <v>74</v>
      </c>
      <c r="AM4" s="145"/>
      <c r="AN4" s="145"/>
      <c r="AO4" s="145"/>
      <c r="AP4" s="145"/>
      <c r="AQ4" s="145"/>
      <c r="AR4" s="145"/>
      <c r="AS4" s="145"/>
      <c r="AT4" s="145"/>
      <c r="AU4" s="145"/>
      <c r="AW4" s="145" t="s">
        <v>92</v>
      </c>
      <c r="AX4" s="145"/>
      <c r="AY4" s="145"/>
      <c r="AZ4" s="145"/>
      <c r="BA4" s="145"/>
      <c r="BB4" s="145"/>
      <c r="BC4" s="145"/>
      <c r="BD4" s="145"/>
      <c r="BE4" s="145"/>
    </row>
    <row r="5" spans="1:58" x14ac:dyDescent="0.3">
      <c r="A5" s="146" t="s">
        <v>0</v>
      </c>
      <c r="B5" s="149" t="s">
        <v>1</v>
      </c>
      <c r="C5" s="152" t="s">
        <v>26</v>
      </c>
      <c r="D5" s="153"/>
      <c r="E5" s="153"/>
      <c r="F5" s="153"/>
      <c r="G5" s="153"/>
      <c r="H5" s="153"/>
      <c r="I5" s="153"/>
      <c r="J5" s="153"/>
      <c r="K5" s="154"/>
      <c r="L5" s="152" t="s">
        <v>27</v>
      </c>
      <c r="M5" s="153"/>
      <c r="N5" s="153"/>
      <c r="O5" s="153"/>
      <c r="P5" s="153"/>
      <c r="Q5" s="154"/>
      <c r="R5" s="112"/>
      <c r="S5" s="117">
        <v>0.9</v>
      </c>
      <c r="T5" s="117">
        <v>1.2</v>
      </c>
      <c r="U5" s="117">
        <v>1.5</v>
      </c>
      <c r="V5" s="117">
        <v>1.95</v>
      </c>
      <c r="W5" s="117">
        <v>2.4</v>
      </c>
      <c r="X5" s="117">
        <v>3.3</v>
      </c>
      <c r="Y5" s="117">
        <v>4.2</v>
      </c>
      <c r="Z5" s="117">
        <v>6.6</v>
      </c>
      <c r="AA5" s="117">
        <v>9</v>
      </c>
      <c r="AB5" s="117"/>
      <c r="AC5" s="117">
        <v>1.05</v>
      </c>
      <c r="AD5" s="117">
        <v>1.45</v>
      </c>
      <c r="AE5" s="117">
        <v>1.8</v>
      </c>
      <c r="AF5" s="117">
        <v>2.25</v>
      </c>
      <c r="AG5" s="117">
        <v>2.7</v>
      </c>
      <c r="AH5" s="117">
        <v>4.2</v>
      </c>
      <c r="AI5" s="117">
        <v>6</v>
      </c>
      <c r="AJ5" s="121"/>
      <c r="AK5" s="117"/>
      <c r="AL5" s="117">
        <v>8</v>
      </c>
      <c r="AM5" s="117">
        <v>10</v>
      </c>
      <c r="AN5" s="117">
        <v>12</v>
      </c>
      <c r="AO5" s="117">
        <v>14</v>
      </c>
      <c r="AP5" s="117">
        <v>16</v>
      </c>
      <c r="AQ5" s="117">
        <v>18</v>
      </c>
      <c r="AR5" s="117">
        <v>21</v>
      </c>
      <c r="AS5" s="117">
        <v>24</v>
      </c>
      <c r="AT5" s="117">
        <v>27</v>
      </c>
      <c r="AW5" s="117">
        <v>5</v>
      </c>
      <c r="AX5" s="117">
        <v>6</v>
      </c>
      <c r="AY5" s="117">
        <v>7</v>
      </c>
      <c r="AZ5" s="117">
        <v>8.5</v>
      </c>
      <c r="BA5" s="117">
        <v>10</v>
      </c>
      <c r="BB5" s="117">
        <v>12</v>
      </c>
      <c r="BC5" s="117">
        <v>14</v>
      </c>
      <c r="BD5" s="117">
        <v>16</v>
      </c>
      <c r="BE5" s="117">
        <v>18</v>
      </c>
    </row>
    <row r="6" spans="1:58" x14ac:dyDescent="0.3">
      <c r="A6" s="147"/>
      <c r="B6" s="150"/>
      <c r="C6" s="99"/>
      <c r="D6" s="100"/>
      <c r="E6" s="100"/>
      <c r="F6" s="100"/>
      <c r="G6" s="100"/>
      <c r="H6" s="100"/>
      <c r="I6" s="100"/>
      <c r="J6" s="100"/>
      <c r="K6" s="101"/>
      <c r="L6" s="106"/>
      <c r="M6" s="108"/>
      <c r="N6" s="108"/>
      <c r="O6" s="108"/>
      <c r="P6" s="108"/>
      <c r="Q6" s="107"/>
      <c r="R6" s="113"/>
      <c r="T6">
        <v>0.5</v>
      </c>
      <c r="U6">
        <v>0.5</v>
      </c>
      <c r="V6">
        <v>0.5</v>
      </c>
      <c r="W6">
        <v>0.5</v>
      </c>
      <c r="X6">
        <v>0</v>
      </c>
      <c r="Y6">
        <v>0</v>
      </c>
      <c r="Z6">
        <v>0</v>
      </c>
      <c r="AA6">
        <v>0</v>
      </c>
      <c r="AD6">
        <v>0.5</v>
      </c>
      <c r="AE6">
        <v>0.5</v>
      </c>
      <c r="AF6">
        <v>0</v>
      </c>
      <c r="AG6">
        <v>0</v>
      </c>
      <c r="AH6">
        <v>0</v>
      </c>
      <c r="AI6">
        <v>0</v>
      </c>
      <c r="AJ6" s="38"/>
      <c r="AK6" s="38"/>
      <c r="AL6" s="182">
        <v>0</v>
      </c>
      <c r="AM6" s="182">
        <v>0</v>
      </c>
      <c r="AN6" s="182">
        <v>0</v>
      </c>
      <c r="AO6" s="182">
        <v>0</v>
      </c>
      <c r="AP6" s="182">
        <v>0</v>
      </c>
      <c r="AQ6" s="182">
        <v>0</v>
      </c>
      <c r="AR6" s="182">
        <v>0</v>
      </c>
      <c r="AS6" s="182">
        <v>0</v>
      </c>
      <c r="AT6" s="182">
        <v>0</v>
      </c>
      <c r="AW6" s="182">
        <v>0</v>
      </c>
      <c r="AX6" s="182">
        <v>0</v>
      </c>
      <c r="AY6" s="182">
        <v>0</v>
      </c>
      <c r="AZ6" s="182">
        <v>0</v>
      </c>
      <c r="BA6" s="182">
        <v>0</v>
      </c>
      <c r="BB6" s="182">
        <v>0</v>
      </c>
      <c r="BC6" s="182">
        <v>0</v>
      </c>
      <c r="BD6" s="182">
        <v>0</v>
      </c>
      <c r="BE6" s="182">
        <v>0</v>
      </c>
    </row>
    <row r="7" spans="1:58" ht="28.8" x14ac:dyDescent="0.3">
      <c r="A7" s="148"/>
      <c r="B7" s="151"/>
      <c r="C7" s="12" t="s">
        <v>24</v>
      </c>
      <c r="D7" s="104" t="s">
        <v>44</v>
      </c>
      <c r="E7" s="103" t="s">
        <v>45</v>
      </c>
      <c r="F7" s="102" t="s">
        <v>67</v>
      </c>
      <c r="G7" s="102" t="s">
        <v>68</v>
      </c>
      <c r="H7" s="102" t="s">
        <v>69</v>
      </c>
      <c r="I7" s="102" t="s">
        <v>70</v>
      </c>
      <c r="J7" s="102" t="s">
        <v>39</v>
      </c>
      <c r="K7" s="13" t="s">
        <v>25</v>
      </c>
      <c r="L7" s="12" t="s">
        <v>24</v>
      </c>
      <c r="M7" s="102" t="s">
        <v>71</v>
      </c>
      <c r="N7" s="102" t="s">
        <v>72</v>
      </c>
      <c r="O7" s="102" t="s">
        <v>73</v>
      </c>
      <c r="P7" s="102" t="s">
        <v>39</v>
      </c>
      <c r="Q7" s="13" t="s">
        <v>25</v>
      </c>
      <c r="R7" s="114"/>
      <c r="S7" s="117">
        <v>1.2</v>
      </c>
      <c r="T7" s="117">
        <v>2</v>
      </c>
      <c r="U7" s="117">
        <v>3</v>
      </c>
      <c r="V7" s="117">
        <v>4</v>
      </c>
      <c r="W7" s="117">
        <v>5.5</v>
      </c>
      <c r="X7" s="117">
        <v>6.5</v>
      </c>
      <c r="Y7" s="117">
        <v>8</v>
      </c>
      <c r="Z7" s="117">
        <v>10</v>
      </c>
      <c r="AA7" s="117">
        <v>12</v>
      </c>
      <c r="AC7" s="117">
        <v>1.4</v>
      </c>
      <c r="AD7" s="117">
        <v>2</v>
      </c>
      <c r="AE7" s="117">
        <v>3</v>
      </c>
      <c r="AF7" s="117">
        <v>4</v>
      </c>
      <c r="AG7" s="117">
        <v>5</v>
      </c>
      <c r="AH7" s="117">
        <v>6</v>
      </c>
      <c r="AI7" s="117">
        <v>8</v>
      </c>
      <c r="AJ7" s="122"/>
      <c r="AK7" s="122"/>
      <c r="AL7" s="117">
        <v>11</v>
      </c>
      <c r="AM7" s="117">
        <v>13.5</v>
      </c>
      <c r="AN7" s="117">
        <v>16</v>
      </c>
      <c r="AO7" s="117">
        <v>19</v>
      </c>
      <c r="AP7" s="117">
        <v>22</v>
      </c>
      <c r="AQ7" s="117">
        <v>25</v>
      </c>
      <c r="AR7" s="117">
        <v>28</v>
      </c>
      <c r="AS7" s="117">
        <v>32</v>
      </c>
      <c r="AT7" s="117">
        <v>36</v>
      </c>
      <c r="AW7" s="117">
        <v>7</v>
      </c>
      <c r="AX7" s="117">
        <v>8.5</v>
      </c>
      <c r="AY7" s="117">
        <v>10</v>
      </c>
      <c r="AZ7" s="117">
        <v>12</v>
      </c>
      <c r="BA7" s="117">
        <v>14</v>
      </c>
      <c r="BB7" s="117">
        <v>16</v>
      </c>
      <c r="BC7" s="117">
        <v>18</v>
      </c>
      <c r="BD7" s="117">
        <v>21</v>
      </c>
      <c r="BE7" s="117">
        <v>24</v>
      </c>
    </row>
    <row r="8" spans="1:58" x14ac:dyDescent="0.3">
      <c r="A8" s="125"/>
      <c r="B8" s="126"/>
      <c r="C8" s="183"/>
      <c r="D8" s="184"/>
      <c r="E8" s="185"/>
      <c r="F8" s="102"/>
      <c r="G8" s="102"/>
      <c r="H8" s="102"/>
      <c r="I8" s="102"/>
      <c r="J8" s="102"/>
      <c r="K8" s="183"/>
      <c r="L8" s="183"/>
      <c r="M8" s="102"/>
      <c r="N8" s="102"/>
      <c r="O8" s="102"/>
      <c r="P8" s="102"/>
      <c r="Q8" s="183"/>
      <c r="R8" s="115"/>
      <c r="T8">
        <v>0.33</v>
      </c>
      <c r="U8">
        <v>0.67</v>
      </c>
      <c r="V8">
        <v>0.33</v>
      </c>
      <c r="W8">
        <v>0.5</v>
      </c>
      <c r="X8">
        <v>0.25</v>
      </c>
      <c r="Y8">
        <v>0.25</v>
      </c>
      <c r="Z8">
        <v>0.25</v>
      </c>
      <c r="AA8">
        <v>0.25</v>
      </c>
      <c r="AD8">
        <v>0.33</v>
      </c>
      <c r="AE8">
        <v>0.67</v>
      </c>
      <c r="AF8">
        <v>0.33</v>
      </c>
      <c r="AG8">
        <v>0.67</v>
      </c>
      <c r="AH8">
        <v>0</v>
      </c>
      <c r="AI8">
        <v>0</v>
      </c>
      <c r="AK8" s="30"/>
    </row>
    <row r="9" spans="1:58" x14ac:dyDescent="0.3">
      <c r="A9" s="125"/>
      <c r="B9" s="126"/>
      <c r="C9" s="183"/>
      <c r="D9" s="184"/>
      <c r="E9" s="185"/>
      <c r="F9" s="102"/>
      <c r="G9" s="102"/>
      <c r="H9" s="102"/>
      <c r="I9" s="102"/>
      <c r="J9" s="102"/>
      <c r="K9" s="183"/>
      <c r="L9" s="183"/>
      <c r="M9" s="102"/>
      <c r="N9" s="102"/>
      <c r="O9" s="102"/>
      <c r="P9" s="102"/>
      <c r="Q9" s="183"/>
      <c r="R9" s="115"/>
      <c r="S9" s="156" t="s">
        <v>83</v>
      </c>
      <c r="T9" s="156"/>
      <c r="U9" s="156"/>
      <c r="V9" s="155" t="s">
        <v>84</v>
      </c>
      <c r="W9" s="155"/>
      <c r="X9" s="160" t="s">
        <v>85</v>
      </c>
      <c r="Y9" s="160"/>
      <c r="Z9" s="161" t="s">
        <v>86</v>
      </c>
      <c r="AA9" s="161"/>
      <c r="AB9" s="118" t="s">
        <v>39</v>
      </c>
      <c r="AC9" s="187"/>
      <c r="AD9" s="186" t="s">
        <v>88</v>
      </c>
      <c r="AE9" s="186"/>
      <c r="AF9" s="158" t="s">
        <v>89</v>
      </c>
      <c r="AG9" s="158"/>
      <c r="AH9" s="159" t="s">
        <v>90</v>
      </c>
      <c r="AI9" s="159"/>
      <c r="AJ9" t="s">
        <v>39</v>
      </c>
      <c r="AK9" s="30"/>
      <c r="AL9" s="162" t="s">
        <v>75</v>
      </c>
      <c r="AM9" s="162"/>
      <c r="AN9" s="162"/>
      <c r="AO9" s="162" t="s">
        <v>76</v>
      </c>
      <c r="AP9" s="162"/>
      <c r="AQ9" s="162"/>
      <c r="AR9" s="162" t="s">
        <v>77</v>
      </c>
      <c r="AS9" s="162"/>
      <c r="AT9" s="162"/>
      <c r="AW9" s="145" t="s">
        <v>98</v>
      </c>
      <c r="AX9" s="145"/>
      <c r="AY9" s="145"/>
      <c r="AZ9" s="145" t="s">
        <v>91</v>
      </c>
      <c r="BA9" s="145"/>
      <c r="BB9" s="145"/>
      <c r="BC9" s="145" t="s">
        <v>99</v>
      </c>
      <c r="BD9" s="145"/>
      <c r="BE9" s="145"/>
    </row>
    <row r="10" spans="1:58" x14ac:dyDescent="0.3">
      <c r="A10" s="1">
        <v>1</v>
      </c>
      <c r="B10" s="2" t="s">
        <v>2</v>
      </c>
      <c r="C10" s="33">
        <f>D10+E10</f>
        <v>5856</v>
      </c>
      <c r="D10" s="111">
        <v>2342</v>
      </c>
      <c r="E10" s="111">
        <v>3514</v>
      </c>
      <c r="F10" s="31">
        <v>3924</v>
      </c>
      <c r="G10" s="31">
        <v>1347</v>
      </c>
      <c r="H10" s="31">
        <v>586</v>
      </c>
      <c r="I10" s="31">
        <v>0</v>
      </c>
      <c r="J10" s="31">
        <f>SUM(F10:I10)</f>
        <v>5857</v>
      </c>
      <c r="K10" s="32">
        <v>163816</v>
      </c>
      <c r="L10" s="30">
        <v>333.90000000000003</v>
      </c>
      <c r="M10" s="31">
        <v>186</v>
      </c>
      <c r="N10" s="31">
        <v>186</v>
      </c>
      <c r="O10" s="31">
        <v>0</v>
      </c>
      <c r="P10" s="31">
        <f>SUM(M10:O10)</f>
        <v>372</v>
      </c>
      <c r="Q10" s="32">
        <v>14743.800000000001</v>
      </c>
      <c r="R10" s="115"/>
      <c r="S10" s="31">
        <v>0</v>
      </c>
      <c r="T10" s="30">
        <f>T$6*F10</f>
        <v>1962</v>
      </c>
      <c r="U10" s="30">
        <f>U$6*F10</f>
        <v>1962</v>
      </c>
      <c r="V10" s="30">
        <f>V$6*G10</f>
        <v>673.5</v>
      </c>
      <c r="W10" s="30">
        <f>W$6*G10</f>
        <v>673.5</v>
      </c>
      <c r="X10" s="30">
        <f>X$6*H10</f>
        <v>0</v>
      </c>
      <c r="Y10" s="30">
        <f>Y$6*H10</f>
        <v>0</v>
      </c>
      <c r="Z10" s="30">
        <f>Z$6*I10</f>
        <v>0</v>
      </c>
      <c r="AA10" s="30">
        <f>AA$6*I10</f>
        <v>0</v>
      </c>
      <c r="AB10" s="30">
        <f t="shared" ref="AB10:AB26" si="0">SUM(T10:AA10)</f>
        <v>5271</v>
      </c>
      <c r="AC10" s="30">
        <v>0</v>
      </c>
      <c r="AD10" s="30">
        <f>AD$6*M10</f>
        <v>93</v>
      </c>
      <c r="AE10" s="30">
        <f>AE$6*M10</f>
        <v>93</v>
      </c>
      <c r="AF10" s="30">
        <f>AF$6*N10</f>
        <v>0</v>
      </c>
      <c r="AG10" s="30">
        <f>AG$6*N10</f>
        <v>0</v>
      </c>
      <c r="AH10" s="30">
        <f>AH$8*O10</f>
        <v>0</v>
      </c>
      <c r="AI10" s="30">
        <f>AI$8*O10</f>
        <v>0</v>
      </c>
      <c r="AJ10" s="30">
        <f>SUM(AD10:AI10)</f>
        <v>186</v>
      </c>
      <c r="AK10" s="30"/>
      <c r="AL10" s="30">
        <f>$K10*AL$6/3</f>
        <v>0</v>
      </c>
      <c r="AM10" s="30">
        <f>$K10*AM$6/3</f>
        <v>0</v>
      </c>
      <c r="AN10" s="30">
        <f>$K10*AN$6/3</f>
        <v>0</v>
      </c>
      <c r="AO10" s="30">
        <f>$K10*AO$6/3</f>
        <v>0</v>
      </c>
      <c r="AP10" s="30">
        <f>$K10*AP$6/3</f>
        <v>0</v>
      </c>
      <c r="AQ10" s="30">
        <f>$K10*AQ$6/3</f>
        <v>0</v>
      </c>
      <c r="AR10" s="30">
        <f>$K10*AR$6/3</f>
        <v>0</v>
      </c>
      <c r="AS10" s="30">
        <f>$K10*AS$6/3</f>
        <v>0</v>
      </c>
      <c r="AT10" s="30">
        <f>$K10*AT$6/3</f>
        <v>0</v>
      </c>
      <c r="AU10" s="30">
        <f>SUM(AL10:AT10)</f>
        <v>0</v>
      </c>
      <c r="AW10" s="30">
        <f>$Q10*AW$6/3</f>
        <v>0</v>
      </c>
      <c r="AX10" s="30">
        <f t="shared" ref="AX10:BE13" si="1">$Q10*AX$6/3</f>
        <v>0</v>
      </c>
      <c r="AY10" s="30">
        <f t="shared" si="1"/>
        <v>0</v>
      </c>
      <c r="AZ10" s="30">
        <f t="shared" si="1"/>
        <v>0</v>
      </c>
      <c r="BA10" s="30">
        <f t="shared" si="1"/>
        <v>0</v>
      </c>
      <c r="BB10" s="30">
        <f t="shared" si="1"/>
        <v>0</v>
      </c>
      <c r="BC10" s="30">
        <f t="shared" si="1"/>
        <v>0</v>
      </c>
      <c r="BD10" s="30">
        <f t="shared" si="1"/>
        <v>0</v>
      </c>
      <c r="BE10" s="30">
        <f t="shared" si="1"/>
        <v>0</v>
      </c>
      <c r="BF10" s="30">
        <f>SUM(AW10:BE10)</f>
        <v>0</v>
      </c>
    </row>
    <row r="11" spans="1:58" x14ac:dyDescent="0.3">
      <c r="A11" s="3">
        <v>2</v>
      </c>
      <c r="B11" s="4" t="s">
        <v>3</v>
      </c>
      <c r="C11" s="33">
        <f t="shared" ref="C11:C27" si="2">D11+E11</f>
        <v>109</v>
      </c>
      <c r="D11" s="111">
        <v>82</v>
      </c>
      <c r="E11" s="111">
        <v>27</v>
      </c>
      <c r="F11" s="31">
        <v>64</v>
      </c>
      <c r="G11" s="31">
        <v>29</v>
      </c>
      <c r="H11" s="31">
        <v>18</v>
      </c>
      <c r="I11" s="31">
        <v>0</v>
      </c>
      <c r="J11" s="31">
        <f t="shared" ref="J11:J27" si="3">SUM(F11:I11)</f>
        <v>111</v>
      </c>
      <c r="K11" s="109">
        <v>3560</v>
      </c>
      <c r="L11" s="30">
        <v>24.3</v>
      </c>
      <c r="M11" s="31">
        <v>21</v>
      </c>
      <c r="N11" s="31">
        <v>5</v>
      </c>
      <c r="O11" s="31">
        <v>0</v>
      </c>
      <c r="P11" s="31">
        <f t="shared" ref="P11:P27" si="4">SUM(M11:O11)</f>
        <v>26</v>
      </c>
      <c r="Q11" s="32">
        <v>549</v>
      </c>
      <c r="R11" s="115"/>
      <c r="S11" s="31">
        <v>0</v>
      </c>
      <c r="T11" s="30">
        <f t="shared" ref="T11:T13" si="5">T$6*F11</f>
        <v>32</v>
      </c>
      <c r="U11" s="30">
        <f t="shared" ref="U11:U13" si="6">U$6*F11</f>
        <v>32</v>
      </c>
      <c r="V11" s="30">
        <f t="shared" ref="V11:V13" si="7">V$6*G11</f>
        <v>14.5</v>
      </c>
      <c r="W11" s="30">
        <f t="shared" ref="W11:W13" si="8">W$6*G11</f>
        <v>14.5</v>
      </c>
      <c r="X11" s="30">
        <f t="shared" ref="X11:X13" si="9">X$6*H11</f>
        <v>0</v>
      </c>
      <c r="Y11" s="30">
        <f t="shared" ref="Y11:Y13" si="10">Y$6*H11</f>
        <v>0</v>
      </c>
      <c r="Z11" s="30">
        <f t="shared" ref="Z11:Z13" si="11">Z$6*I11</f>
        <v>0</v>
      </c>
      <c r="AA11" s="30">
        <f t="shared" ref="AA11:AA13" si="12">AA$6*I11</f>
        <v>0</v>
      </c>
      <c r="AB11" s="30">
        <f t="shared" si="0"/>
        <v>93</v>
      </c>
      <c r="AC11" s="30">
        <v>0</v>
      </c>
      <c r="AD11" s="30">
        <f t="shared" ref="AD11:AD27" si="13">AD$6*M11</f>
        <v>10.5</v>
      </c>
      <c r="AE11" s="30">
        <f t="shared" ref="AE11:AE27" si="14">AE$6*M11</f>
        <v>10.5</v>
      </c>
      <c r="AF11" s="30">
        <f t="shared" ref="AF11:AF27" si="15">AF$6*N11</f>
        <v>0</v>
      </c>
      <c r="AG11" s="30">
        <f t="shared" ref="AG11:AG27" si="16">AG$6*N11</f>
        <v>0</v>
      </c>
      <c r="AH11" s="30">
        <f>AH$8*O11</f>
        <v>0</v>
      </c>
      <c r="AI11" s="30">
        <f>AI$8*O11</f>
        <v>0</v>
      </c>
      <c r="AJ11" s="30">
        <f>SUM(AD11:AI11)</f>
        <v>21</v>
      </c>
      <c r="AK11" s="30"/>
      <c r="AL11" s="30">
        <f t="shared" ref="AL11:AT13" si="17">$K11*AL$6/3</f>
        <v>0</v>
      </c>
      <c r="AM11" s="30">
        <f t="shared" si="17"/>
        <v>0</v>
      </c>
      <c r="AN11" s="30">
        <f t="shared" si="17"/>
        <v>0</v>
      </c>
      <c r="AO11" s="30">
        <f t="shared" si="17"/>
        <v>0</v>
      </c>
      <c r="AP11" s="30">
        <f t="shared" si="17"/>
        <v>0</v>
      </c>
      <c r="AQ11" s="30">
        <f t="shared" si="17"/>
        <v>0</v>
      </c>
      <c r="AR11" s="30">
        <f t="shared" si="17"/>
        <v>0</v>
      </c>
      <c r="AS11" s="30">
        <f t="shared" si="17"/>
        <v>0</v>
      </c>
      <c r="AT11" s="30">
        <f t="shared" si="17"/>
        <v>0</v>
      </c>
      <c r="AU11" s="30">
        <f t="shared" ref="AU11:AU27" si="18">SUM(AL11:AT11)</f>
        <v>0</v>
      </c>
      <c r="AW11" s="30">
        <f t="shared" ref="AW11:AW13" si="19">$Q11*AW$6/3</f>
        <v>0</v>
      </c>
      <c r="AX11" s="30">
        <f t="shared" si="1"/>
        <v>0</v>
      </c>
      <c r="AY11" s="30">
        <f t="shared" si="1"/>
        <v>0</v>
      </c>
      <c r="AZ11" s="30">
        <f t="shared" si="1"/>
        <v>0</v>
      </c>
      <c r="BA11" s="30">
        <f t="shared" si="1"/>
        <v>0</v>
      </c>
      <c r="BB11" s="30">
        <f t="shared" si="1"/>
        <v>0</v>
      </c>
      <c r="BC11" s="30">
        <f t="shared" si="1"/>
        <v>0</v>
      </c>
      <c r="BD11" s="30">
        <f t="shared" si="1"/>
        <v>0</v>
      </c>
      <c r="BE11" s="30">
        <f t="shared" si="1"/>
        <v>0</v>
      </c>
      <c r="BF11" s="30">
        <f t="shared" ref="BF11:BF27" si="20">SUM(AW11:BE11)</f>
        <v>0</v>
      </c>
    </row>
    <row r="12" spans="1:58" x14ac:dyDescent="0.3">
      <c r="A12" s="3">
        <v>3</v>
      </c>
      <c r="B12" s="4" t="s">
        <v>4</v>
      </c>
      <c r="C12" s="33">
        <f t="shared" si="2"/>
        <v>67</v>
      </c>
      <c r="D12" s="111">
        <v>0</v>
      </c>
      <c r="E12" s="111">
        <v>67</v>
      </c>
      <c r="F12" s="31">
        <v>0</v>
      </c>
      <c r="G12" s="31">
        <v>11</v>
      </c>
      <c r="H12" s="31">
        <v>34</v>
      </c>
      <c r="I12" s="31">
        <v>22</v>
      </c>
      <c r="J12" s="31">
        <f t="shared" si="3"/>
        <v>67</v>
      </c>
      <c r="K12" s="109">
        <v>7416</v>
      </c>
      <c r="L12" s="30">
        <v>378.90000000000003</v>
      </c>
      <c r="M12" s="31">
        <v>253</v>
      </c>
      <c r="N12" s="31">
        <v>126</v>
      </c>
      <c r="O12" s="31">
        <v>42</v>
      </c>
      <c r="P12" s="31">
        <f t="shared" si="4"/>
        <v>421</v>
      </c>
      <c r="Q12" s="32">
        <v>404.1</v>
      </c>
      <c r="R12" s="115"/>
      <c r="S12" s="31">
        <v>0</v>
      </c>
      <c r="T12" s="30">
        <f t="shared" si="5"/>
        <v>0</v>
      </c>
      <c r="U12" s="30">
        <f t="shared" si="6"/>
        <v>0</v>
      </c>
      <c r="V12" s="30">
        <f t="shared" si="7"/>
        <v>5.5</v>
      </c>
      <c r="W12" s="30">
        <f t="shared" si="8"/>
        <v>5.5</v>
      </c>
      <c r="X12" s="30">
        <f t="shared" si="9"/>
        <v>0</v>
      </c>
      <c r="Y12" s="30">
        <f t="shared" si="10"/>
        <v>0</v>
      </c>
      <c r="Z12" s="30">
        <f t="shared" si="11"/>
        <v>0</v>
      </c>
      <c r="AA12" s="30">
        <f t="shared" si="12"/>
        <v>0</v>
      </c>
      <c r="AB12" s="30">
        <f t="shared" si="0"/>
        <v>11</v>
      </c>
      <c r="AC12" s="30">
        <v>0</v>
      </c>
      <c r="AD12" s="30">
        <f t="shared" si="13"/>
        <v>126.5</v>
      </c>
      <c r="AE12" s="30">
        <f t="shared" si="14"/>
        <v>126.5</v>
      </c>
      <c r="AF12" s="30">
        <f t="shared" si="15"/>
        <v>0</v>
      </c>
      <c r="AG12" s="30">
        <f t="shared" si="16"/>
        <v>0</v>
      </c>
      <c r="AH12" s="30">
        <f>AH$8*O12</f>
        <v>0</v>
      </c>
      <c r="AI12" s="30">
        <f>AI$8*O12</f>
        <v>0</v>
      </c>
      <c r="AJ12" s="30">
        <f>SUM(AD12:AI12)</f>
        <v>253</v>
      </c>
      <c r="AK12" s="30"/>
      <c r="AL12" s="30">
        <f t="shared" si="17"/>
        <v>0</v>
      </c>
      <c r="AM12" s="30">
        <f t="shared" si="17"/>
        <v>0</v>
      </c>
      <c r="AN12" s="30">
        <f t="shared" si="17"/>
        <v>0</v>
      </c>
      <c r="AO12" s="30">
        <f t="shared" si="17"/>
        <v>0</v>
      </c>
      <c r="AP12" s="30">
        <f t="shared" si="17"/>
        <v>0</v>
      </c>
      <c r="AQ12" s="30">
        <f t="shared" si="17"/>
        <v>0</v>
      </c>
      <c r="AR12" s="30">
        <f t="shared" si="17"/>
        <v>0</v>
      </c>
      <c r="AS12" s="30">
        <f t="shared" si="17"/>
        <v>0</v>
      </c>
      <c r="AT12" s="30">
        <f t="shared" si="17"/>
        <v>0</v>
      </c>
      <c r="AU12" s="30">
        <f t="shared" si="18"/>
        <v>0</v>
      </c>
      <c r="AW12" s="30">
        <f t="shared" si="19"/>
        <v>0</v>
      </c>
      <c r="AX12" s="30">
        <f t="shared" si="1"/>
        <v>0</v>
      </c>
      <c r="AY12" s="30">
        <f t="shared" si="1"/>
        <v>0</v>
      </c>
      <c r="AZ12" s="30">
        <f t="shared" si="1"/>
        <v>0</v>
      </c>
      <c r="BA12" s="30">
        <f t="shared" si="1"/>
        <v>0</v>
      </c>
      <c r="BB12" s="30">
        <f t="shared" si="1"/>
        <v>0</v>
      </c>
      <c r="BC12" s="30">
        <f t="shared" si="1"/>
        <v>0</v>
      </c>
      <c r="BD12" s="30">
        <f t="shared" si="1"/>
        <v>0</v>
      </c>
      <c r="BE12" s="30">
        <f t="shared" si="1"/>
        <v>0</v>
      </c>
      <c r="BF12" s="30">
        <f t="shared" si="20"/>
        <v>0</v>
      </c>
    </row>
    <row r="13" spans="1:58" x14ac:dyDescent="0.3">
      <c r="A13" s="3">
        <v>4</v>
      </c>
      <c r="B13" s="4" t="s">
        <v>5</v>
      </c>
      <c r="C13" s="33">
        <f t="shared" si="2"/>
        <v>457</v>
      </c>
      <c r="D13" s="111">
        <v>32</v>
      </c>
      <c r="E13" s="111">
        <v>425</v>
      </c>
      <c r="F13" s="31">
        <v>32</v>
      </c>
      <c r="G13" s="31">
        <v>32</v>
      </c>
      <c r="H13" s="31">
        <v>197</v>
      </c>
      <c r="I13" s="31">
        <v>197</v>
      </c>
      <c r="J13" s="31">
        <f t="shared" si="3"/>
        <v>458</v>
      </c>
      <c r="K13" s="109">
        <v>5192</v>
      </c>
      <c r="L13" s="30">
        <v>178.20000000000002</v>
      </c>
      <c r="M13" s="31">
        <v>99</v>
      </c>
      <c r="N13" s="31">
        <v>60</v>
      </c>
      <c r="O13" s="31">
        <v>40</v>
      </c>
      <c r="P13" s="31">
        <f t="shared" si="4"/>
        <v>199</v>
      </c>
      <c r="Q13" s="32">
        <v>2164.5</v>
      </c>
      <c r="R13" s="115"/>
      <c r="S13" s="31">
        <v>0</v>
      </c>
      <c r="T13" s="30">
        <f t="shared" si="5"/>
        <v>16</v>
      </c>
      <c r="U13" s="30">
        <f t="shared" si="6"/>
        <v>16</v>
      </c>
      <c r="V13" s="30">
        <f t="shared" si="7"/>
        <v>16</v>
      </c>
      <c r="W13" s="30">
        <f t="shared" si="8"/>
        <v>16</v>
      </c>
      <c r="X13" s="30">
        <f t="shared" si="9"/>
        <v>0</v>
      </c>
      <c r="Y13" s="30">
        <f t="shared" si="10"/>
        <v>0</v>
      </c>
      <c r="Z13" s="30">
        <f t="shared" si="11"/>
        <v>0</v>
      </c>
      <c r="AA13" s="30">
        <f t="shared" si="12"/>
        <v>0</v>
      </c>
      <c r="AB13" s="30">
        <f t="shared" si="0"/>
        <v>64</v>
      </c>
      <c r="AC13" s="30">
        <v>0</v>
      </c>
      <c r="AD13" s="30">
        <f t="shared" si="13"/>
        <v>49.5</v>
      </c>
      <c r="AE13" s="30">
        <f t="shared" si="14"/>
        <v>49.5</v>
      </c>
      <c r="AF13" s="30">
        <f t="shared" si="15"/>
        <v>0</v>
      </c>
      <c r="AG13" s="30">
        <f t="shared" si="16"/>
        <v>0</v>
      </c>
      <c r="AH13" s="30">
        <f>AH$8*O13</f>
        <v>0</v>
      </c>
      <c r="AI13" s="30">
        <f>AI$8*O13</f>
        <v>0</v>
      </c>
      <c r="AJ13" s="30">
        <f>SUM(AD13:AI13)</f>
        <v>99</v>
      </c>
      <c r="AK13" s="30"/>
      <c r="AL13" s="30">
        <f t="shared" si="17"/>
        <v>0</v>
      </c>
      <c r="AM13" s="30">
        <f t="shared" si="17"/>
        <v>0</v>
      </c>
      <c r="AN13" s="30">
        <f t="shared" si="17"/>
        <v>0</v>
      </c>
      <c r="AO13" s="30">
        <f t="shared" si="17"/>
        <v>0</v>
      </c>
      <c r="AP13" s="30">
        <f t="shared" si="17"/>
        <v>0</v>
      </c>
      <c r="AQ13" s="30">
        <f t="shared" si="17"/>
        <v>0</v>
      </c>
      <c r="AR13" s="30">
        <f t="shared" si="17"/>
        <v>0</v>
      </c>
      <c r="AS13" s="30">
        <f t="shared" si="17"/>
        <v>0</v>
      </c>
      <c r="AT13" s="30">
        <f t="shared" si="17"/>
        <v>0</v>
      </c>
      <c r="AU13" s="30">
        <f t="shared" si="18"/>
        <v>0</v>
      </c>
      <c r="AW13" s="30">
        <f t="shared" si="19"/>
        <v>0</v>
      </c>
      <c r="AX13" s="30">
        <f t="shared" si="1"/>
        <v>0</v>
      </c>
      <c r="AY13" s="30">
        <f t="shared" si="1"/>
        <v>0</v>
      </c>
      <c r="AZ13" s="30">
        <f t="shared" si="1"/>
        <v>0</v>
      </c>
      <c r="BA13" s="30">
        <f t="shared" si="1"/>
        <v>0</v>
      </c>
      <c r="BB13" s="30">
        <f t="shared" si="1"/>
        <v>0</v>
      </c>
      <c r="BC13" s="30">
        <f t="shared" si="1"/>
        <v>0</v>
      </c>
      <c r="BD13" s="30">
        <f t="shared" si="1"/>
        <v>0</v>
      </c>
      <c r="BE13" s="30">
        <f t="shared" si="1"/>
        <v>0</v>
      </c>
      <c r="BF13" s="30">
        <f t="shared" si="20"/>
        <v>0</v>
      </c>
    </row>
    <row r="14" spans="1:58" x14ac:dyDescent="0.3">
      <c r="A14" s="3">
        <v>5</v>
      </c>
      <c r="B14" s="4" t="s">
        <v>6</v>
      </c>
      <c r="C14" s="33">
        <f t="shared" si="2"/>
        <v>3306</v>
      </c>
      <c r="D14" s="111">
        <v>694</v>
      </c>
      <c r="E14" s="111">
        <v>2612</v>
      </c>
      <c r="F14" s="31">
        <v>298</v>
      </c>
      <c r="G14" s="31">
        <v>926</v>
      </c>
      <c r="H14" s="31">
        <v>1455</v>
      </c>
      <c r="I14" s="31">
        <v>628</v>
      </c>
      <c r="J14" s="31">
        <f t="shared" si="3"/>
        <v>3307</v>
      </c>
      <c r="K14" s="32">
        <v>76947</v>
      </c>
      <c r="L14" s="30">
        <v>933.30000000000007</v>
      </c>
      <c r="M14" s="31">
        <v>622</v>
      </c>
      <c r="N14" s="31">
        <v>311</v>
      </c>
      <c r="O14" s="31">
        <v>104</v>
      </c>
      <c r="P14" s="31">
        <f t="shared" si="4"/>
        <v>1037</v>
      </c>
      <c r="Q14" s="32">
        <v>12783.6</v>
      </c>
      <c r="R14" s="115"/>
      <c r="S14" s="31">
        <v>0</v>
      </c>
      <c r="T14" s="30">
        <f>T$6*F14</f>
        <v>149</v>
      </c>
      <c r="U14" s="30">
        <f>U$6*F14</f>
        <v>149</v>
      </c>
      <c r="V14" s="30">
        <f>V$6*G14</f>
        <v>463</v>
      </c>
      <c r="W14" s="30">
        <f>W$6*G14</f>
        <v>463</v>
      </c>
      <c r="X14" s="30">
        <f>X$6*H14</f>
        <v>0</v>
      </c>
      <c r="Y14" s="30">
        <f>Y$6*H14</f>
        <v>0</v>
      </c>
      <c r="Z14" s="30">
        <f>Z$6*I14</f>
        <v>0</v>
      </c>
      <c r="AA14" s="30">
        <f>AA$6*I14</f>
        <v>0</v>
      </c>
      <c r="AB14" s="30">
        <f t="shared" si="0"/>
        <v>1224</v>
      </c>
      <c r="AC14" s="30">
        <v>0</v>
      </c>
      <c r="AD14" s="30">
        <f>AD$8*M14</f>
        <v>205.26000000000002</v>
      </c>
      <c r="AE14" s="30">
        <f>AE$8*M14</f>
        <v>416.74</v>
      </c>
      <c r="AF14" s="30">
        <f>AF$8*N14</f>
        <v>102.63000000000001</v>
      </c>
      <c r="AG14" s="30">
        <f>AG$8*N14</f>
        <v>208.37</v>
      </c>
      <c r="AH14" s="30">
        <f>AH$8*O14</f>
        <v>0</v>
      </c>
      <c r="AI14" s="30">
        <f>AI$8*O14</f>
        <v>0</v>
      </c>
      <c r="AJ14" s="30">
        <f>SUM(AD14:AI14)</f>
        <v>933</v>
      </c>
      <c r="AK14" s="30"/>
      <c r="AL14" s="30">
        <f>$K14*0.25*0.2/3</f>
        <v>1282.45</v>
      </c>
      <c r="AM14" s="30">
        <f>$K14*0.25*0.2/3</f>
        <v>1282.45</v>
      </c>
      <c r="AN14" s="30">
        <f>$K14*0.25*0.2/3</f>
        <v>1282.45</v>
      </c>
      <c r="AO14" s="30">
        <f>$K14*0.25*0.1/3</f>
        <v>641.22500000000002</v>
      </c>
      <c r="AP14" s="30">
        <f>$K14*0.25*0.1/3</f>
        <v>641.22500000000002</v>
      </c>
      <c r="AQ14" s="30">
        <f>$K14*0.25*0.1/3</f>
        <v>641.22500000000002</v>
      </c>
      <c r="AR14" s="30">
        <f>$K14*0.5*0.05/3</f>
        <v>641.22500000000002</v>
      </c>
      <c r="AS14" s="30">
        <f>$K14*0.5*0.05/3</f>
        <v>641.22500000000002</v>
      </c>
      <c r="AT14" s="30">
        <f>$K14*0.5*0.05/3</f>
        <v>641.22500000000002</v>
      </c>
      <c r="AU14" s="30">
        <f t="shared" si="18"/>
        <v>7694.7000000000025</v>
      </c>
      <c r="AW14" s="30">
        <f>$Q14*0.25*0.2/3</f>
        <v>213.06000000000003</v>
      </c>
      <c r="AX14" s="30">
        <f t="shared" ref="AX14:AY23" si="21">$Q14*0.25*0.2/3</f>
        <v>213.06000000000003</v>
      </c>
      <c r="AY14" s="30">
        <f t="shared" si="21"/>
        <v>213.06000000000003</v>
      </c>
      <c r="AZ14" s="30">
        <f>$Q14*0.25*0.1/3</f>
        <v>106.53000000000002</v>
      </c>
      <c r="BA14" s="30">
        <f t="shared" ref="BA14:BB23" si="22">$Q14*0.25*0.1/3</f>
        <v>106.53000000000002</v>
      </c>
      <c r="BB14" s="30">
        <f t="shared" si="22"/>
        <v>106.53000000000002</v>
      </c>
      <c r="BC14" s="30">
        <f>$Q14*0.5*0.05/3</f>
        <v>106.53000000000002</v>
      </c>
      <c r="BD14" s="30">
        <f t="shared" ref="BD14:BE23" si="23">$Q14*0.5*0.05/3</f>
        <v>106.53000000000002</v>
      </c>
      <c r="BE14" s="30">
        <f t="shared" si="23"/>
        <v>106.53000000000002</v>
      </c>
      <c r="BF14" s="30">
        <f t="shared" si="20"/>
        <v>1278.3599999999999</v>
      </c>
    </row>
    <row r="15" spans="1:58" x14ac:dyDescent="0.3">
      <c r="A15" s="3">
        <v>6</v>
      </c>
      <c r="B15" s="4" t="s">
        <v>7</v>
      </c>
      <c r="C15" s="33">
        <f t="shared" si="2"/>
        <v>2</v>
      </c>
      <c r="D15" s="111">
        <v>1</v>
      </c>
      <c r="E15" s="111">
        <v>1</v>
      </c>
      <c r="F15" s="31">
        <v>0</v>
      </c>
      <c r="G15" s="31">
        <v>1</v>
      </c>
      <c r="H15" s="31">
        <v>1</v>
      </c>
      <c r="I15" s="31">
        <v>0</v>
      </c>
      <c r="J15" s="31">
        <f t="shared" si="3"/>
        <v>2</v>
      </c>
      <c r="K15" s="109">
        <v>10</v>
      </c>
      <c r="L15" s="30">
        <v>0</v>
      </c>
      <c r="M15" s="31">
        <v>0</v>
      </c>
      <c r="N15" s="31">
        <v>0</v>
      </c>
      <c r="O15" s="31">
        <v>0</v>
      </c>
      <c r="P15" s="31">
        <f t="shared" si="4"/>
        <v>0</v>
      </c>
      <c r="Q15" s="32">
        <v>0.36000000000000004</v>
      </c>
      <c r="R15" s="115"/>
      <c r="S15" s="31">
        <v>0</v>
      </c>
      <c r="T15" s="30">
        <f>T$6*F15</f>
        <v>0</v>
      </c>
      <c r="U15" s="30">
        <f>U$6*F15</f>
        <v>0</v>
      </c>
      <c r="V15" s="30">
        <f>V$6*G15</f>
        <v>0.5</v>
      </c>
      <c r="W15" s="30">
        <f>W$6*G15</f>
        <v>0.5</v>
      </c>
      <c r="X15" s="30">
        <f>X$6*H15</f>
        <v>0</v>
      </c>
      <c r="Y15" s="30">
        <f>Y$6*H15</f>
        <v>0</v>
      </c>
      <c r="Z15" s="30">
        <f>Z$6*I15</f>
        <v>0</v>
      </c>
      <c r="AA15" s="30">
        <f>AA$6*I15</f>
        <v>0</v>
      </c>
      <c r="AB15" s="30">
        <f t="shared" si="0"/>
        <v>1</v>
      </c>
      <c r="AC15" s="30">
        <v>0</v>
      </c>
      <c r="AD15" s="30">
        <f t="shared" ref="AD15:AD23" si="24">AD$8*M15</f>
        <v>0</v>
      </c>
      <c r="AE15" s="30">
        <f t="shared" ref="AE15:AE23" si="25">AE$8*M15</f>
        <v>0</v>
      </c>
      <c r="AF15" s="30">
        <f t="shared" ref="AF15:AF24" si="26">AF$8*N15</f>
        <v>0</v>
      </c>
      <c r="AG15" s="30">
        <f t="shared" ref="AG15:AG24" si="27">AG$8*N15</f>
        <v>0</v>
      </c>
      <c r="AH15" s="30">
        <f>AH$8*O15</f>
        <v>0</v>
      </c>
      <c r="AI15" s="30">
        <f>AI$8*O15</f>
        <v>0</v>
      </c>
      <c r="AJ15" s="30">
        <f>SUM(AD15:AI15)</f>
        <v>0</v>
      </c>
      <c r="AK15" s="30"/>
      <c r="AL15" s="30">
        <f>$K15*0.25*0.2/3</f>
        <v>0.16666666666666666</v>
      </c>
      <c r="AM15" s="30">
        <f>$K15*0.25*0.2/3</f>
        <v>0.16666666666666666</v>
      </c>
      <c r="AN15" s="30">
        <f>$K15*0.25*0.2/3</f>
        <v>0.16666666666666666</v>
      </c>
      <c r="AO15" s="30">
        <f>$K15*0.25*0.1/3</f>
        <v>8.3333333333333329E-2</v>
      </c>
      <c r="AP15" s="30">
        <f>$K15*0.25*0.1/3</f>
        <v>8.3333333333333329E-2</v>
      </c>
      <c r="AQ15" s="30">
        <f>$K15*0.25*0.1/3</f>
        <v>8.3333333333333329E-2</v>
      </c>
      <c r="AR15" s="30">
        <f>$K15*0.5*0.05/3</f>
        <v>8.3333333333333329E-2</v>
      </c>
      <c r="AS15" s="30">
        <f>$K15*0.5*0.05/3</f>
        <v>8.3333333333333329E-2</v>
      </c>
      <c r="AT15" s="30">
        <f>$K15*0.5*0.05/3</f>
        <v>8.3333333333333329E-2</v>
      </c>
      <c r="AU15" s="30">
        <f t="shared" si="18"/>
        <v>1.0000000000000002</v>
      </c>
      <c r="AW15" s="30">
        <f t="shared" ref="AW15:AW23" si="28">$Q15*0.25*0.2/3</f>
        <v>6.000000000000001E-3</v>
      </c>
      <c r="AX15" s="30">
        <f t="shared" si="21"/>
        <v>6.000000000000001E-3</v>
      </c>
      <c r="AY15" s="30">
        <f t="shared" si="21"/>
        <v>6.000000000000001E-3</v>
      </c>
      <c r="AZ15" s="30">
        <f t="shared" ref="AZ15:AZ23" si="29">$Q15*0.25*0.1/3</f>
        <v>3.0000000000000005E-3</v>
      </c>
      <c r="BA15" s="30">
        <f t="shared" si="22"/>
        <v>3.0000000000000005E-3</v>
      </c>
      <c r="BB15" s="30">
        <f t="shared" si="22"/>
        <v>3.0000000000000005E-3</v>
      </c>
      <c r="BC15" s="30">
        <f t="shared" ref="BC15:BC23" si="30">$Q15*0.5*0.05/3</f>
        <v>3.0000000000000005E-3</v>
      </c>
      <c r="BD15" s="30">
        <f t="shared" si="23"/>
        <v>3.0000000000000005E-3</v>
      </c>
      <c r="BE15" s="30">
        <f t="shared" si="23"/>
        <v>3.0000000000000005E-3</v>
      </c>
      <c r="BF15" s="30">
        <f t="shared" si="20"/>
        <v>3.6000000000000004E-2</v>
      </c>
    </row>
    <row r="16" spans="1:58" x14ac:dyDescent="0.3">
      <c r="A16" s="3">
        <v>7</v>
      </c>
      <c r="B16" s="5" t="s">
        <v>8</v>
      </c>
      <c r="C16" s="33">
        <f t="shared" si="2"/>
        <v>0</v>
      </c>
      <c r="D16" s="111">
        <v>0</v>
      </c>
      <c r="E16" s="111">
        <v>0</v>
      </c>
      <c r="F16" s="31">
        <v>0</v>
      </c>
      <c r="G16" s="31">
        <v>0</v>
      </c>
      <c r="H16" s="31">
        <v>0</v>
      </c>
      <c r="I16" s="31">
        <v>0</v>
      </c>
      <c r="J16" s="31">
        <f t="shared" si="3"/>
        <v>0</v>
      </c>
      <c r="K16" s="109">
        <v>22</v>
      </c>
      <c r="L16" s="30">
        <v>0</v>
      </c>
      <c r="M16" s="31">
        <v>0</v>
      </c>
      <c r="N16" s="31">
        <v>0</v>
      </c>
      <c r="O16" s="31">
        <v>0</v>
      </c>
      <c r="P16" s="31">
        <f t="shared" si="4"/>
        <v>0</v>
      </c>
      <c r="Q16" s="32">
        <v>0.36000000000000004</v>
      </c>
      <c r="R16" s="115"/>
      <c r="S16" s="31">
        <v>0</v>
      </c>
      <c r="T16" s="30">
        <f>T$6*F16</f>
        <v>0</v>
      </c>
      <c r="U16" s="30">
        <f>U$6*F16</f>
        <v>0</v>
      </c>
      <c r="V16" s="30">
        <f>V$6*G16</f>
        <v>0</v>
      </c>
      <c r="W16" s="30">
        <f>W$6*G16</f>
        <v>0</v>
      </c>
      <c r="X16" s="30">
        <f>X$6*H16</f>
        <v>0</v>
      </c>
      <c r="Y16" s="30">
        <f>Y$6*H16</f>
        <v>0</v>
      </c>
      <c r="Z16" s="30">
        <f>Z$6*I16</f>
        <v>0</v>
      </c>
      <c r="AA16" s="30">
        <f>AA$6*I16</f>
        <v>0</v>
      </c>
      <c r="AB16" s="30">
        <f t="shared" si="0"/>
        <v>0</v>
      </c>
      <c r="AC16" s="30">
        <v>0</v>
      </c>
      <c r="AD16" s="30">
        <f t="shared" si="24"/>
        <v>0</v>
      </c>
      <c r="AE16" s="30">
        <f t="shared" si="25"/>
        <v>0</v>
      </c>
      <c r="AF16" s="30">
        <f t="shared" si="26"/>
        <v>0</v>
      </c>
      <c r="AG16" s="30">
        <f t="shared" si="27"/>
        <v>0</v>
      </c>
      <c r="AH16" s="30">
        <f>AH$8*O16</f>
        <v>0</v>
      </c>
      <c r="AI16" s="30">
        <f>AI$8*O16</f>
        <v>0</v>
      </c>
      <c r="AJ16" s="30">
        <f>SUM(AD16:AI16)</f>
        <v>0</v>
      </c>
      <c r="AK16" s="30"/>
      <c r="AL16" s="30">
        <f>$K16*0.25*0.2/3</f>
        <v>0.3666666666666667</v>
      </c>
      <c r="AM16" s="30">
        <f>$K16*0.25*0.2/3</f>
        <v>0.3666666666666667</v>
      </c>
      <c r="AN16" s="30">
        <f>$K16*0.25*0.2/3</f>
        <v>0.3666666666666667</v>
      </c>
      <c r="AO16" s="30">
        <f>$K16*0.25*0.1/3</f>
        <v>0.18333333333333335</v>
      </c>
      <c r="AP16" s="30">
        <f>$K16*0.25*0.1/3</f>
        <v>0.18333333333333335</v>
      </c>
      <c r="AQ16" s="30">
        <f>$K16*0.25*0.1/3</f>
        <v>0.18333333333333335</v>
      </c>
      <c r="AR16" s="30">
        <f>$K16*0.5*0.05/3</f>
        <v>0.18333333333333335</v>
      </c>
      <c r="AS16" s="30">
        <f>$K16*0.5*0.05/3</f>
        <v>0.18333333333333335</v>
      </c>
      <c r="AT16" s="30">
        <f>$K16*0.5*0.05/3</f>
        <v>0.18333333333333335</v>
      </c>
      <c r="AU16" s="30">
        <f t="shared" si="18"/>
        <v>2.2000000000000002</v>
      </c>
      <c r="AW16" s="30">
        <f t="shared" si="28"/>
        <v>6.000000000000001E-3</v>
      </c>
      <c r="AX16" s="30">
        <f t="shared" si="21"/>
        <v>6.000000000000001E-3</v>
      </c>
      <c r="AY16" s="30">
        <f t="shared" si="21"/>
        <v>6.000000000000001E-3</v>
      </c>
      <c r="AZ16" s="30">
        <f t="shared" si="29"/>
        <v>3.0000000000000005E-3</v>
      </c>
      <c r="BA16" s="30">
        <f t="shared" si="22"/>
        <v>3.0000000000000005E-3</v>
      </c>
      <c r="BB16" s="30">
        <f t="shared" si="22"/>
        <v>3.0000000000000005E-3</v>
      </c>
      <c r="BC16" s="30">
        <f t="shared" si="30"/>
        <v>3.0000000000000005E-3</v>
      </c>
      <c r="BD16" s="30">
        <f t="shared" si="23"/>
        <v>3.0000000000000005E-3</v>
      </c>
      <c r="BE16" s="30">
        <f t="shared" si="23"/>
        <v>3.0000000000000005E-3</v>
      </c>
      <c r="BF16" s="30">
        <f t="shared" si="20"/>
        <v>3.6000000000000004E-2</v>
      </c>
    </row>
    <row r="17" spans="1:58" x14ac:dyDescent="0.3">
      <c r="A17" s="3">
        <v>8</v>
      </c>
      <c r="B17" s="4" t="s">
        <v>9</v>
      </c>
      <c r="C17" s="33">
        <f t="shared" si="2"/>
        <v>8</v>
      </c>
      <c r="D17" s="111">
        <v>4</v>
      </c>
      <c r="E17" s="111">
        <v>4</v>
      </c>
      <c r="F17" s="31">
        <v>2</v>
      </c>
      <c r="G17" s="31">
        <v>2</v>
      </c>
      <c r="H17" s="31">
        <v>2</v>
      </c>
      <c r="I17" s="31">
        <v>2</v>
      </c>
      <c r="J17" s="31">
        <f t="shared" si="3"/>
        <v>8</v>
      </c>
      <c r="K17" s="109">
        <v>72</v>
      </c>
      <c r="L17" s="30">
        <v>0</v>
      </c>
      <c r="M17" s="31">
        <v>0</v>
      </c>
      <c r="N17" s="31">
        <v>0</v>
      </c>
      <c r="O17" s="31">
        <v>0</v>
      </c>
      <c r="P17" s="31">
        <f t="shared" si="4"/>
        <v>0</v>
      </c>
      <c r="Q17" s="32">
        <v>2.3400000000000003</v>
      </c>
      <c r="R17" s="115"/>
      <c r="S17" s="31">
        <v>0</v>
      </c>
      <c r="T17" s="30">
        <f>T$6*F17</f>
        <v>1</v>
      </c>
      <c r="U17" s="30">
        <f>U$6*F17</f>
        <v>1</v>
      </c>
      <c r="V17" s="30">
        <f>V$6*G17</f>
        <v>1</v>
      </c>
      <c r="W17" s="30">
        <f>W$6*G17</f>
        <v>1</v>
      </c>
      <c r="X17" s="30">
        <f>X$6*H17</f>
        <v>0</v>
      </c>
      <c r="Y17" s="30">
        <f>Y$6*H17</f>
        <v>0</v>
      </c>
      <c r="Z17" s="30">
        <f>Z$6*I17</f>
        <v>0</v>
      </c>
      <c r="AA17" s="30">
        <f>AA$6*I17</f>
        <v>0</v>
      </c>
      <c r="AB17" s="30">
        <f t="shared" si="0"/>
        <v>4</v>
      </c>
      <c r="AC17" s="30">
        <v>0</v>
      </c>
      <c r="AD17" s="30">
        <f t="shared" si="24"/>
        <v>0</v>
      </c>
      <c r="AE17" s="30">
        <f t="shared" si="25"/>
        <v>0</v>
      </c>
      <c r="AF17" s="30">
        <f t="shared" si="26"/>
        <v>0</v>
      </c>
      <c r="AG17" s="30">
        <f t="shared" si="27"/>
        <v>0</v>
      </c>
      <c r="AH17" s="30">
        <f>AH$8*O17</f>
        <v>0</v>
      </c>
      <c r="AI17" s="30">
        <f>AI$8*O17</f>
        <v>0</v>
      </c>
      <c r="AJ17" s="30">
        <f>SUM(AD17:AI17)</f>
        <v>0</v>
      </c>
      <c r="AK17" s="30"/>
      <c r="AL17" s="30">
        <f>$K17*0.25*0.2/3</f>
        <v>1.2</v>
      </c>
      <c r="AM17" s="30">
        <f>$K17*0.25*0.2/3</f>
        <v>1.2</v>
      </c>
      <c r="AN17" s="30">
        <f>$K17*0.25*0.2/3</f>
        <v>1.2</v>
      </c>
      <c r="AO17" s="30">
        <f>$K17*0.25*0.1/3</f>
        <v>0.6</v>
      </c>
      <c r="AP17" s="30">
        <f>$K17*0.25*0.1/3</f>
        <v>0.6</v>
      </c>
      <c r="AQ17" s="30">
        <f>$K17*0.25*0.1/3</f>
        <v>0.6</v>
      </c>
      <c r="AR17" s="30">
        <f>$K17*0.5*0.05/3</f>
        <v>0.6</v>
      </c>
      <c r="AS17" s="30">
        <f>$K17*0.5*0.05/3</f>
        <v>0.6</v>
      </c>
      <c r="AT17" s="30">
        <f>$K17*0.5*0.05/3</f>
        <v>0.6</v>
      </c>
      <c r="AU17" s="30">
        <f t="shared" si="18"/>
        <v>7.1999999999999975</v>
      </c>
      <c r="AW17" s="30">
        <f t="shared" si="28"/>
        <v>3.9000000000000007E-2</v>
      </c>
      <c r="AX17" s="30">
        <f t="shared" si="21"/>
        <v>3.9000000000000007E-2</v>
      </c>
      <c r="AY17" s="30">
        <f t="shared" si="21"/>
        <v>3.9000000000000007E-2</v>
      </c>
      <c r="AZ17" s="30">
        <f t="shared" si="29"/>
        <v>1.9500000000000003E-2</v>
      </c>
      <c r="BA17" s="30">
        <f t="shared" si="22"/>
        <v>1.9500000000000003E-2</v>
      </c>
      <c r="BB17" s="30">
        <f t="shared" si="22"/>
        <v>1.9500000000000003E-2</v>
      </c>
      <c r="BC17" s="30">
        <f t="shared" si="30"/>
        <v>1.9500000000000003E-2</v>
      </c>
      <c r="BD17" s="30">
        <f t="shared" si="23"/>
        <v>1.9500000000000003E-2</v>
      </c>
      <c r="BE17" s="30">
        <f t="shared" si="23"/>
        <v>1.9500000000000003E-2</v>
      </c>
      <c r="BF17" s="30">
        <f t="shared" si="20"/>
        <v>0.2340000000000001</v>
      </c>
    </row>
    <row r="18" spans="1:58" x14ac:dyDescent="0.3">
      <c r="A18" s="3">
        <v>9</v>
      </c>
      <c r="B18" s="4" t="s">
        <v>10</v>
      </c>
      <c r="C18" s="33">
        <f t="shared" si="2"/>
        <v>757</v>
      </c>
      <c r="D18" s="111">
        <v>144</v>
      </c>
      <c r="E18" s="111">
        <v>613</v>
      </c>
      <c r="F18" s="31">
        <v>287</v>
      </c>
      <c r="G18" s="31">
        <v>212</v>
      </c>
      <c r="H18" s="31">
        <v>204</v>
      </c>
      <c r="I18" s="31">
        <v>53</v>
      </c>
      <c r="J18" s="31">
        <f t="shared" si="3"/>
        <v>756</v>
      </c>
      <c r="K18" s="109">
        <v>1178</v>
      </c>
      <c r="L18" s="30">
        <v>0</v>
      </c>
      <c r="M18" s="31">
        <v>0</v>
      </c>
      <c r="N18" s="31">
        <v>0</v>
      </c>
      <c r="O18" s="31">
        <v>0</v>
      </c>
      <c r="P18" s="31">
        <f t="shared" si="4"/>
        <v>0</v>
      </c>
      <c r="Q18" s="32">
        <v>0</v>
      </c>
      <c r="R18" s="115"/>
      <c r="S18" s="31">
        <v>0</v>
      </c>
      <c r="T18" s="30">
        <f>T$6*F18</f>
        <v>143.5</v>
      </c>
      <c r="U18" s="30">
        <f>U$6*F18</f>
        <v>143.5</v>
      </c>
      <c r="V18" s="30">
        <f>V$6*G18</f>
        <v>106</v>
      </c>
      <c r="W18" s="30">
        <f>W$6*G18</f>
        <v>106</v>
      </c>
      <c r="X18" s="30">
        <f>X$6*H18</f>
        <v>0</v>
      </c>
      <c r="Y18" s="30">
        <f>Y$6*H18</f>
        <v>0</v>
      </c>
      <c r="Z18" s="30">
        <f>Z$6*I18</f>
        <v>0</v>
      </c>
      <c r="AA18" s="30">
        <f>AA$6*I18</f>
        <v>0</v>
      </c>
      <c r="AB18" s="30">
        <f t="shared" si="0"/>
        <v>499</v>
      </c>
      <c r="AC18" s="30">
        <v>0</v>
      </c>
      <c r="AD18" s="30">
        <f t="shared" si="24"/>
        <v>0</v>
      </c>
      <c r="AE18" s="30">
        <f t="shared" si="25"/>
        <v>0</v>
      </c>
      <c r="AF18" s="30">
        <f t="shared" si="26"/>
        <v>0</v>
      </c>
      <c r="AG18" s="30">
        <f t="shared" si="27"/>
        <v>0</v>
      </c>
      <c r="AH18" s="30">
        <f>AH$8*O18</f>
        <v>0</v>
      </c>
      <c r="AI18" s="30">
        <f>AI$8*O18</f>
        <v>0</v>
      </c>
      <c r="AJ18" s="30">
        <f>SUM(AD18:AI18)</f>
        <v>0</v>
      </c>
      <c r="AK18" s="30"/>
      <c r="AL18" s="30">
        <f>$K18*0.25*0.2/3</f>
        <v>19.633333333333336</v>
      </c>
      <c r="AM18" s="30">
        <f>$K18*0.25*0.2/3</f>
        <v>19.633333333333336</v>
      </c>
      <c r="AN18" s="30">
        <f>$K18*0.25*0.2/3</f>
        <v>19.633333333333336</v>
      </c>
      <c r="AO18" s="30">
        <f>$K18*0.25*0.1/3</f>
        <v>9.8166666666666682</v>
      </c>
      <c r="AP18" s="30">
        <f>$K18*0.25*0.1/3</f>
        <v>9.8166666666666682</v>
      </c>
      <c r="AQ18" s="30">
        <f>$K18*0.25*0.1/3</f>
        <v>9.8166666666666682</v>
      </c>
      <c r="AR18" s="30">
        <f>$K18*0.5*0.05/3</f>
        <v>9.8166666666666682</v>
      </c>
      <c r="AS18" s="30">
        <f>$K18*0.5*0.05/3</f>
        <v>9.8166666666666682</v>
      </c>
      <c r="AT18" s="30">
        <f>$K18*0.5*0.05/3</f>
        <v>9.8166666666666682</v>
      </c>
      <c r="AU18" s="30">
        <f t="shared" si="18"/>
        <v>117.79999999999998</v>
      </c>
      <c r="AW18" s="30">
        <f t="shared" si="28"/>
        <v>0</v>
      </c>
      <c r="AX18" s="30">
        <f t="shared" si="21"/>
        <v>0</v>
      </c>
      <c r="AY18" s="30">
        <f t="shared" si="21"/>
        <v>0</v>
      </c>
      <c r="AZ18" s="30">
        <f t="shared" si="29"/>
        <v>0</v>
      </c>
      <c r="BA18" s="30">
        <f t="shared" si="22"/>
        <v>0</v>
      </c>
      <c r="BB18" s="30">
        <f t="shared" si="22"/>
        <v>0</v>
      </c>
      <c r="BC18" s="30">
        <f t="shared" si="30"/>
        <v>0</v>
      </c>
      <c r="BD18" s="30">
        <f t="shared" si="23"/>
        <v>0</v>
      </c>
      <c r="BE18" s="30">
        <f t="shared" si="23"/>
        <v>0</v>
      </c>
      <c r="BF18" s="30">
        <f t="shared" si="20"/>
        <v>0</v>
      </c>
    </row>
    <row r="19" spans="1:58" x14ac:dyDescent="0.3">
      <c r="A19" s="3">
        <v>10</v>
      </c>
      <c r="B19" s="4" t="s">
        <v>11</v>
      </c>
      <c r="C19" s="33">
        <f t="shared" si="2"/>
        <v>10</v>
      </c>
      <c r="D19" s="111">
        <v>2</v>
      </c>
      <c r="E19" s="111">
        <v>8</v>
      </c>
      <c r="F19" s="31">
        <v>0</v>
      </c>
      <c r="G19" s="31">
        <v>3</v>
      </c>
      <c r="H19" s="31">
        <v>4</v>
      </c>
      <c r="I19" s="31">
        <v>3</v>
      </c>
      <c r="J19" s="31">
        <f t="shared" si="3"/>
        <v>10</v>
      </c>
      <c r="K19" s="109">
        <v>1125</v>
      </c>
      <c r="L19" s="30">
        <v>0</v>
      </c>
      <c r="M19" s="31">
        <v>0</v>
      </c>
      <c r="N19" s="31">
        <v>0</v>
      </c>
      <c r="O19" s="31">
        <v>0</v>
      </c>
      <c r="P19" s="31">
        <f t="shared" si="4"/>
        <v>0</v>
      </c>
      <c r="Q19" s="32">
        <v>0</v>
      </c>
      <c r="R19" s="115"/>
      <c r="S19" s="31">
        <v>0</v>
      </c>
      <c r="T19" s="30">
        <f>T$6*F19</f>
        <v>0</v>
      </c>
      <c r="U19" s="30">
        <f>U$6*F19</f>
        <v>0</v>
      </c>
      <c r="V19" s="30">
        <f>V$6*G19</f>
        <v>1.5</v>
      </c>
      <c r="W19" s="30">
        <f>W$6*G19</f>
        <v>1.5</v>
      </c>
      <c r="X19" s="30">
        <f>X$6*H19</f>
        <v>0</v>
      </c>
      <c r="Y19" s="30">
        <f>Y$6*H19</f>
        <v>0</v>
      </c>
      <c r="Z19" s="30">
        <f>Z$6*I19</f>
        <v>0</v>
      </c>
      <c r="AA19" s="30">
        <f>AA$6*I19</f>
        <v>0</v>
      </c>
      <c r="AB19" s="30">
        <f t="shared" si="0"/>
        <v>3</v>
      </c>
      <c r="AC19" s="30">
        <v>0</v>
      </c>
      <c r="AD19" s="30">
        <f t="shared" si="24"/>
        <v>0</v>
      </c>
      <c r="AE19" s="30">
        <f t="shared" si="25"/>
        <v>0</v>
      </c>
      <c r="AF19" s="30">
        <f t="shared" si="26"/>
        <v>0</v>
      </c>
      <c r="AG19" s="30">
        <f t="shared" si="27"/>
        <v>0</v>
      </c>
      <c r="AH19" s="30">
        <f>AH$8*O19</f>
        <v>0</v>
      </c>
      <c r="AI19" s="30">
        <f>AI$8*O19</f>
        <v>0</v>
      </c>
      <c r="AJ19" s="30">
        <f>SUM(AD19:AI19)</f>
        <v>0</v>
      </c>
      <c r="AK19" s="30"/>
      <c r="AL19" s="30">
        <f>$K19*0.25*0.2/3</f>
        <v>18.75</v>
      </c>
      <c r="AM19" s="30">
        <f>$K19*0.25*0.2/3</f>
        <v>18.75</v>
      </c>
      <c r="AN19" s="30">
        <f>$K19*0.25*0.2/3</f>
        <v>18.75</v>
      </c>
      <c r="AO19" s="30">
        <f>$K19*0.25*0.1/3</f>
        <v>9.375</v>
      </c>
      <c r="AP19" s="30">
        <f>$K19*0.25*0.1/3</f>
        <v>9.375</v>
      </c>
      <c r="AQ19" s="30">
        <f>$K19*0.25*0.1/3</f>
        <v>9.375</v>
      </c>
      <c r="AR19" s="30">
        <f>$K19*0.5*0.05/3</f>
        <v>9.375</v>
      </c>
      <c r="AS19" s="30">
        <f>$K19*0.5*0.05/3</f>
        <v>9.375</v>
      </c>
      <c r="AT19" s="30">
        <f>$K19*0.5*0.05/3</f>
        <v>9.375</v>
      </c>
      <c r="AU19" s="30">
        <f t="shared" si="18"/>
        <v>112.5</v>
      </c>
      <c r="AW19" s="30">
        <f t="shared" si="28"/>
        <v>0</v>
      </c>
      <c r="AX19" s="30">
        <f t="shared" si="21"/>
        <v>0</v>
      </c>
      <c r="AY19" s="30">
        <f t="shared" si="21"/>
        <v>0</v>
      </c>
      <c r="AZ19" s="30">
        <f t="shared" si="29"/>
        <v>0</v>
      </c>
      <c r="BA19" s="30">
        <f t="shared" si="22"/>
        <v>0</v>
      </c>
      <c r="BB19" s="30">
        <f t="shared" si="22"/>
        <v>0</v>
      </c>
      <c r="BC19" s="30">
        <f t="shared" si="30"/>
        <v>0</v>
      </c>
      <c r="BD19" s="30">
        <f t="shared" si="23"/>
        <v>0</v>
      </c>
      <c r="BE19" s="30">
        <f t="shared" si="23"/>
        <v>0</v>
      </c>
      <c r="BF19" s="30">
        <f t="shared" si="20"/>
        <v>0</v>
      </c>
    </row>
    <row r="20" spans="1:58" x14ac:dyDescent="0.3">
      <c r="A20" s="3">
        <v>11</v>
      </c>
      <c r="B20" s="4" t="s">
        <v>12</v>
      </c>
      <c r="C20" s="33">
        <f t="shared" si="2"/>
        <v>4387</v>
      </c>
      <c r="D20" s="111">
        <v>965</v>
      </c>
      <c r="E20" s="111">
        <v>3422</v>
      </c>
      <c r="F20" s="31">
        <v>1579</v>
      </c>
      <c r="G20" s="31">
        <v>1623</v>
      </c>
      <c r="H20" s="31">
        <v>965</v>
      </c>
      <c r="I20" s="31">
        <v>219</v>
      </c>
      <c r="J20" s="31">
        <f t="shared" si="3"/>
        <v>4386</v>
      </c>
      <c r="K20" s="32">
        <v>121693</v>
      </c>
      <c r="L20" s="30">
        <v>95.4</v>
      </c>
      <c r="M20" s="31">
        <v>32</v>
      </c>
      <c r="N20" s="31">
        <v>32</v>
      </c>
      <c r="O20" s="31">
        <v>43</v>
      </c>
      <c r="P20" s="31">
        <f t="shared" si="4"/>
        <v>107</v>
      </c>
      <c r="Q20" s="32">
        <v>2669.4</v>
      </c>
      <c r="R20" s="115"/>
      <c r="S20" s="31">
        <v>0</v>
      </c>
      <c r="T20" s="30">
        <f>T$6*F20</f>
        <v>789.5</v>
      </c>
      <c r="U20" s="30">
        <f>U$6*F20</f>
        <v>789.5</v>
      </c>
      <c r="V20" s="30">
        <f>V$6*G20</f>
        <v>811.5</v>
      </c>
      <c r="W20" s="30">
        <f>W$6*G20</f>
        <v>811.5</v>
      </c>
      <c r="X20" s="30">
        <f>X$6*H20</f>
        <v>0</v>
      </c>
      <c r="Y20" s="30">
        <f>Y$6*H20</f>
        <v>0</v>
      </c>
      <c r="Z20" s="30">
        <f>Z$6*I20</f>
        <v>0</v>
      </c>
      <c r="AA20" s="30">
        <f>AA$6*I20</f>
        <v>0</v>
      </c>
      <c r="AB20" s="30">
        <f t="shared" si="0"/>
        <v>3202</v>
      </c>
      <c r="AC20" s="30">
        <v>0</v>
      </c>
      <c r="AD20" s="30">
        <f t="shared" si="24"/>
        <v>10.56</v>
      </c>
      <c r="AE20" s="30">
        <f t="shared" si="25"/>
        <v>21.44</v>
      </c>
      <c r="AF20" s="30">
        <f t="shared" si="26"/>
        <v>10.56</v>
      </c>
      <c r="AG20" s="30">
        <f t="shared" si="27"/>
        <v>21.44</v>
      </c>
      <c r="AH20" s="30">
        <f>AH$8*O20</f>
        <v>0</v>
      </c>
      <c r="AI20" s="30">
        <f>AI$8*O20</f>
        <v>0</v>
      </c>
      <c r="AJ20" s="30">
        <f>SUM(AD20:AI20)</f>
        <v>64</v>
      </c>
      <c r="AK20" s="30"/>
      <c r="AL20" s="30">
        <f>$K20*0.25*0.2/3</f>
        <v>2028.2166666666669</v>
      </c>
      <c r="AM20" s="30">
        <f>$K20*0.25*0.2/3</f>
        <v>2028.2166666666669</v>
      </c>
      <c r="AN20" s="30">
        <f>$K20*0.25*0.2/3</f>
        <v>2028.2166666666669</v>
      </c>
      <c r="AO20" s="30">
        <f>$K20*0.25*0.1/3</f>
        <v>1014.1083333333335</v>
      </c>
      <c r="AP20" s="30">
        <f>$K20*0.25*0.1/3</f>
        <v>1014.1083333333335</v>
      </c>
      <c r="AQ20" s="30">
        <f>$K20*0.25*0.1/3</f>
        <v>1014.1083333333335</v>
      </c>
      <c r="AR20" s="30">
        <f>$K20*0.5*0.05/3</f>
        <v>1014.1083333333335</v>
      </c>
      <c r="AS20" s="30">
        <f>$K20*0.5*0.05/3</f>
        <v>1014.1083333333335</v>
      </c>
      <c r="AT20" s="30">
        <f>$K20*0.5*0.05/3</f>
        <v>1014.1083333333335</v>
      </c>
      <c r="AU20" s="30">
        <f t="shared" si="18"/>
        <v>12169.300000000001</v>
      </c>
      <c r="AW20" s="30">
        <f t="shared" si="28"/>
        <v>44.49</v>
      </c>
      <c r="AX20" s="30">
        <f t="shared" si="21"/>
        <v>44.49</v>
      </c>
      <c r="AY20" s="30">
        <f t="shared" si="21"/>
        <v>44.49</v>
      </c>
      <c r="AZ20" s="30">
        <f t="shared" si="29"/>
        <v>22.245000000000001</v>
      </c>
      <c r="BA20" s="30">
        <f t="shared" si="22"/>
        <v>22.245000000000001</v>
      </c>
      <c r="BB20" s="30">
        <f t="shared" si="22"/>
        <v>22.245000000000001</v>
      </c>
      <c r="BC20" s="30">
        <f t="shared" si="30"/>
        <v>22.245000000000001</v>
      </c>
      <c r="BD20" s="30">
        <f t="shared" si="23"/>
        <v>22.245000000000001</v>
      </c>
      <c r="BE20" s="30">
        <f t="shared" si="23"/>
        <v>22.245000000000001</v>
      </c>
      <c r="BF20" s="30">
        <f t="shared" si="20"/>
        <v>266.94</v>
      </c>
    </row>
    <row r="21" spans="1:58" x14ac:dyDescent="0.3">
      <c r="A21" s="3">
        <v>12</v>
      </c>
      <c r="B21" s="5" t="s">
        <v>13</v>
      </c>
      <c r="C21" s="33">
        <f t="shared" si="2"/>
        <v>119</v>
      </c>
      <c r="D21" s="111">
        <v>45</v>
      </c>
      <c r="E21" s="111">
        <v>74</v>
      </c>
      <c r="F21" s="31">
        <v>38</v>
      </c>
      <c r="G21" s="31">
        <v>19</v>
      </c>
      <c r="H21" s="31">
        <v>34</v>
      </c>
      <c r="I21" s="31">
        <v>27</v>
      </c>
      <c r="J21" s="31">
        <f t="shared" si="3"/>
        <v>118</v>
      </c>
      <c r="K21" s="109">
        <v>1298</v>
      </c>
      <c r="L21" s="30">
        <v>18</v>
      </c>
      <c r="M21" s="31">
        <v>10</v>
      </c>
      <c r="N21" s="31">
        <v>10</v>
      </c>
      <c r="O21" s="31">
        <v>0</v>
      </c>
      <c r="P21" s="31">
        <f t="shared" si="4"/>
        <v>20</v>
      </c>
      <c r="Q21" s="32">
        <v>2776.5</v>
      </c>
      <c r="R21" s="115"/>
      <c r="S21" s="31">
        <v>0</v>
      </c>
      <c r="T21" s="30">
        <f>T$6*F21</f>
        <v>19</v>
      </c>
      <c r="U21" s="30">
        <f>U$6*F21</f>
        <v>19</v>
      </c>
      <c r="V21" s="30">
        <f>V$6*G21</f>
        <v>9.5</v>
      </c>
      <c r="W21" s="30">
        <f>W$6*G21</f>
        <v>9.5</v>
      </c>
      <c r="X21" s="30">
        <f>X$6*H21</f>
        <v>0</v>
      </c>
      <c r="Y21" s="30">
        <f>Y$6*H21</f>
        <v>0</v>
      </c>
      <c r="Z21" s="30">
        <f>Z$6*I21</f>
        <v>0</v>
      </c>
      <c r="AA21" s="30">
        <f>AA$6*I21</f>
        <v>0</v>
      </c>
      <c r="AB21" s="30">
        <f t="shared" si="0"/>
        <v>57</v>
      </c>
      <c r="AC21" s="30">
        <v>0</v>
      </c>
      <c r="AD21" s="30">
        <f t="shared" si="24"/>
        <v>3.3000000000000003</v>
      </c>
      <c r="AE21" s="30">
        <f t="shared" si="25"/>
        <v>6.7</v>
      </c>
      <c r="AF21" s="30">
        <f t="shared" si="26"/>
        <v>3.3000000000000003</v>
      </c>
      <c r="AG21" s="30">
        <f t="shared" si="27"/>
        <v>6.7</v>
      </c>
      <c r="AH21" s="30">
        <f>AH$8*O21</f>
        <v>0</v>
      </c>
      <c r="AI21" s="30">
        <f>AI$8*O21</f>
        <v>0</v>
      </c>
      <c r="AJ21" s="30">
        <f>SUM(AD21:AI21)</f>
        <v>20</v>
      </c>
      <c r="AK21" s="30"/>
      <c r="AL21" s="30">
        <f>$K21*0.25*0.2/3</f>
        <v>21.633333333333336</v>
      </c>
      <c r="AM21" s="30">
        <f>$K21*0.25*0.2/3</f>
        <v>21.633333333333336</v>
      </c>
      <c r="AN21" s="30">
        <f>$K21*0.25*0.2/3</f>
        <v>21.633333333333336</v>
      </c>
      <c r="AO21" s="30">
        <f>$K21*0.25*0.1/3</f>
        <v>10.816666666666668</v>
      </c>
      <c r="AP21" s="30">
        <f>$K21*0.25*0.1/3</f>
        <v>10.816666666666668</v>
      </c>
      <c r="AQ21" s="30">
        <f>$K21*0.25*0.1/3</f>
        <v>10.816666666666668</v>
      </c>
      <c r="AR21" s="30">
        <f>$K21*0.5*0.05/3</f>
        <v>10.816666666666668</v>
      </c>
      <c r="AS21" s="30">
        <f>$K21*0.5*0.05/3</f>
        <v>10.816666666666668</v>
      </c>
      <c r="AT21" s="30">
        <f>$K21*0.5*0.05/3</f>
        <v>10.816666666666668</v>
      </c>
      <c r="AU21" s="30">
        <f t="shared" si="18"/>
        <v>129.79999999999998</v>
      </c>
      <c r="AW21" s="30">
        <f t="shared" si="28"/>
        <v>46.275000000000006</v>
      </c>
      <c r="AX21" s="30">
        <f t="shared" si="21"/>
        <v>46.275000000000006</v>
      </c>
      <c r="AY21" s="30">
        <f t="shared" si="21"/>
        <v>46.275000000000006</v>
      </c>
      <c r="AZ21" s="30">
        <f t="shared" si="29"/>
        <v>23.137500000000003</v>
      </c>
      <c r="BA21" s="30">
        <f t="shared" si="22"/>
        <v>23.137500000000003</v>
      </c>
      <c r="BB21" s="30">
        <f t="shared" si="22"/>
        <v>23.137500000000003</v>
      </c>
      <c r="BC21" s="30">
        <f t="shared" si="30"/>
        <v>23.137500000000003</v>
      </c>
      <c r="BD21" s="30">
        <f t="shared" si="23"/>
        <v>23.137500000000003</v>
      </c>
      <c r="BE21" s="30">
        <f t="shared" si="23"/>
        <v>23.137500000000003</v>
      </c>
      <c r="BF21" s="30">
        <f t="shared" si="20"/>
        <v>277.64999999999998</v>
      </c>
    </row>
    <row r="22" spans="1:58" x14ac:dyDescent="0.3">
      <c r="A22" s="3">
        <v>13</v>
      </c>
      <c r="B22" s="4" t="s">
        <v>14</v>
      </c>
      <c r="C22" s="33">
        <f t="shared" si="2"/>
        <v>1855</v>
      </c>
      <c r="D22" s="111">
        <v>612</v>
      </c>
      <c r="E22" s="111">
        <v>1243</v>
      </c>
      <c r="F22" s="31">
        <v>612</v>
      </c>
      <c r="G22" s="31">
        <v>1021</v>
      </c>
      <c r="H22" s="31">
        <v>223</v>
      </c>
      <c r="I22" s="31">
        <v>0</v>
      </c>
      <c r="J22" s="31">
        <f t="shared" si="3"/>
        <v>1856</v>
      </c>
      <c r="K22" s="109">
        <v>3954</v>
      </c>
      <c r="L22" s="30">
        <v>37.800000000000004</v>
      </c>
      <c r="M22" s="31">
        <v>29</v>
      </c>
      <c r="N22" s="31">
        <v>13</v>
      </c>
      <c r="O22" s="31">
        <v>0</v>
      </c>
      <c r="P22" s="31">
        <f t="shared" si="4"/>
        <v>42</v>
      </c>
      <c r="Q22" s="32">
        <v>296.10000000000002</v>
      </c>
      <c r="R22" s="115"/>
      <c r="S22" s="31">
        <v>0</v>
      </c>
      <c r="T22" s="30">
        <f>T$8*F22</f>
        <v>201.96</v>
      </c>
      <c r="U22" s="30">
        <f>U$8*F22</f>
        <v>410.04</v>
      </c>
      <c r="V22" s="30">
        <f>V$8*G22</f>
        <v>336.93</v>
      </c>
      <c r="W22" s="30">
        <f>W$8*G22</f>
        <v>510.5</v>
      </c>
      <c r="X22" s="30">
        <f>X$8*H22</f>
        <v>55.75</v>
      </c>
      <c r="Y22" s="30">
        <f>Y$8*H22</f>
        <v>55.75</v>
      </c>
      <c r="Z22" s="30">
        <f>Z$8*I22</f>
        <v>0</v>
      </c>
      <c r="AA22" s="30">
        <f>AA$8*I22</f>
        <v>0</v>
      </c>
      <c r="AB22" s="30">
        <f t="shared" si="0"/>
        <v>1570.93</v>
      </c>
      <c r="AC22" s="30">
        <v>0</v>
      </c>
      <c r="AD22" s="30">
        <f t="shared" si="24"/>
        <v>9.57</v>
      </c>
      <c r="AE22" s="30">
        <f t="shared" si="25"/>
        <v>19.43</v>
      </c>
      <c r="AF22" s="30">
        <f t="shared" si="26"/>
        <v>4.29</v>
      </c>
      <c r="AG22" s="30">
        <f t="shared" si="27"/>
        <v>8.7100000000000009</v>
      </c>
      <c r="AH22" s="30">
        <f>AH$8*O22</f>
        <v>0</v>
      </c>
      <c r="AI22" s="30">
        <f>AI$8*O22</f>
        <v>0</v>
      </c>
      <c r="AJ22" s="30">
        <f>SUM(AD22:AI22)</f>
        <v>42</v>
      </c>
      <c r="AK22" s="30"/>
      <c r="AL22" s="30">
        <f>$K22*0.25*0.2/3</f>
        <v>65.900000000000006</v>
      </c>
      <c r="AM22" s="30">
        <f>$K22*0.25*0.2/3</f>
        <v>65.900000000000006</v>
      </c>
      <c r="AN22" s="30">
        <f>$K22*0.25*0.2/3</f>
        <v>65.900000000000006</v>
      </c>
      <c r="AO22" s="30">
        <f>$K22*0.25*0.1/3</f>
        <v>32.950000000000003</v>
      </c>
      <c r="AP22" s="30">
        <f>$K22*0.25*0.1/3</f>
        <v>32.950000000000003</v>
      </c>
      <c r="AQ22" s="30">
        <f>$K22*0.25*0.1/3</f>
        <v>32.950000000000003</v>
      </c>
      <c r="AR22" s="30">
        <f>$K22*0.5*0.05/3</f>
        <v>32.950000000000003</v>
      </c>
      <c r="AS22" s="30">
        <f>$K22*0.5*0.05/3</f>
        <v>32.950000000000003</v>
      </c>
      <c r="AT22" s="30">
        <f>$K22*0.5*0.05/3</f>
        <v>32.950000000000003</v>
      </c>
      <c r="AU22" s="30">
        <f t="shared" si="18"/>
        <v>395.4</v>
      </c>
      <c r="AW22" s="30">
        <f t="shared" si="28"/>
        <v>4.9350000000000005</v>
      </c>
      <c r="AX22" s="30">
        <f t="shared" si="21"/>
        <v>4.9350000000000005</v>
      </c>
      <c r="AY22" s="30">
        <f t="shared" si="21"/>
        <v>4.9350000000000005</v>
      </c>
      <c r="AZ22" s="30">
        <f t="shared" si="29"/>
        <v>2.4675000000000002</v>
      </c>
      <c r="BA22" s="30">
        <f t="shared" si="22"/>
        <v>2.4675000000000002</v>
      </c>
      <c r="BB22" s="30">
        <f t="shared" si="22"/>
        <v>2.4675000000000002</v>
      </c>
      <c r="BC22" s="30">
        <f t="shared" si="30"/>
        <v>2.4675000000000002</v>
      </c>
      <c r="BD22" s="30">
        <f t="shared" si="23"/>
        <v>2.4675000000000002</v>
      </c>
      <c r="BE22" s="30">
        <f t="shared" si="23"/>
        <v>2.4675000000000002</v>
      </c>
      <c r="BF22" s="30">
        <f t="shared" si="20"/>
        <v>29.610000000000007</v>
      </c>
    </row>
    <row r="23" spans="1:58" x14ac:dyDescent="0.3">
      <c r="A23" s="3">
        <v>14</v>
      </c>
      <c r="B23" s="4" t="s">
        <v>15</v>
      </c>
      <c r="C23" s="33">
        <f t="shared" si="2"/>
        <v>11</v>
      </c>
      <c r="D23" s="111">
        <v>7</v>
      </c>
      <c r="E23" s="111">
        <v>4</v>
      </c>
      <c r="F23" s="31">
        <v>9</v>
      </c>
      <c r="G23" s="31">
        <v>2</v>
      </c>
      <c r="H23" s="31">
        <v>0</v>
      </c>
      <c r="I23" s="31">
        <v>0</v>
      </c>
      <c r="J23" s="31">
        <f t="shared" si="3"/>
        <v>11</v>
      </c>
      <c r="K23" s="109">
        <v>83</v>
      </c>
      <c r="L23" s="30">
        <v>25.2</v>
      </c>
      <c r="M23" s="31">
        <v>14</v>
      </c>
      <c r="N23" s="31">
        <v>14</v>
      </c>
      <c r="O23" s="31">
        <v>0</v>
      </c>
      <c r="P23" s="31">
        <f t="shared" si="4"/>
        <v>28</v>
      </c>
      <c r="Q23" s="32">
        <v>1577.7</v>
      </c>
      <c r="R23" s="115"/>
      <c r="S23" s="31">
        <v>0</v>
      </c>
      <c r="T23" s="30">
        <f>T$8*F23</f>
        <v>2.97</v>
      </c>
      <c r="U23" s="30">
        <f>U$8*F23</f>
        <v>6.03</v>
      </c>
      <c r="V23" s="30">
        <f>V$8*G23</f>
        <v>0.66</v>
      </c>
      <c r="W23" s="30">
        <f>W$8*G23</f>
        <v>1</v>
      </c>
      <c r="X23" s="30">
        <f>X$8*H23</f>
        <v>0</v>
      </c>
      <c r="Y23" s="30">
        <f>Y$8*H23</f>
        <v>0</v>
      </c>
      <c r="Z23" s="30">
        <f>Z$8*I23</f>
        <v>0</v>
      </c>
      <c r="AA23" s="30">
        <f>AA$8*I23</f>
        <v>0</v>
      </c>
      <c r="AB23" s="30">
        <f t="shared" si="0"/>
        <v>10.66</v>
      </c>
      <c r="AC23" s="30">
        <v>0</v>
      </c>
      <c r="AD23" s="30">
        <f t="shared" si="24"/>
        <v>4.62</v>
      </c>
      <c r="AE23" s="30">
        <f t="shared" si="25"/>
        <v>9.3800000000000008</v>
      </c>
      <c r="AF23" s="30">
        <f t="shared" si="26"/>
        <v>4.62</v>
      </c>
      <c r="AG23" s="30">
        <f t="shared" si="27"/>
        <v>9.3800000000000008</v>
      </c>
      <c r="AH23" s="30">
        <f>AH$8*O23</f>
        <v>0</v>
      </c>
      <c r="AI23" s="30">
        <f>AI$8*O23</f>
        <v>0</v>
      </c>
      <c r="AJ23" s="30">
        <f>SUM(AD23:AI23)</f>
        <v>28</v>
      </c>
      <c r="AK23" s="30"/>
      <c r="AL23" s="30">
        <f>$K23*0.25*0.2/3</f>
        <v>1.3833333333333335</v>
      </c>
      <c r="AM23" s="30">
        <f>$K23*0.25*0.2/3</f>
        <v>1.3833333333333335</v>
      </c>
      <c r="AN23" s="30">
        <f>$K23*0.25*0.2/3</f>
        <v>1.3833333333333335</v>
      </c>
      <c r="AO23" s="30">
        <f>$K23*0.25*0.1/3</f>
        <v>0.69166666666666676</v>
      </c>
      <c r="AP23" s="30">
        <f>$K23*0.25*0.1/3</f>
        <v>0.69166666666666676</v>
      </c>
      <c r="AQ23" s="30">
        <f>$K23*0.25*0.1/3</f>
        <v>0.69166666666666676</v>
      </c>
      <c r="AR23" s="30">
        <f>$K23*0.5*0.05/3</f>
        <v>0.69166666666666676</v>
      </c>
      <c r="AS23" s="30">
        <f>$K23*0.5*0.05/3</f>
        <v>0.69166666666666676</v>
      </c>
      <c r="AT23" s="30">
        <f>$K23*0.5*0.05/3</f>
        <v>0.69166666666666676</v>
      </c>
      <c r="AU23" s="30">
        <f t="shared" si="18"/>
        <v>8.2999999999999989</v>
      </c>
      <c r="AW23" s="30">
        <f t="shared" si="28"/>
        <v>26.295000000000002</v>
      </c>
      <c r="AX23" s="30">
        <f t="shared" si="21"/>
        <v>26.295000000000002</v>
      </c>
      <c r="AY23" s="30">
        <f t="shared" si="21"/>
        <v>26.295000000000002</v>
      </c>
      <c r="AZ23" s="30">
        <f t="shared" si="29"/>
        <v>13.147500000000001</v>
      </c>
      <c r="BA23" s="30">
        <f t="shared" si="22"/>
        <v>13.147500000000001</v>
      </c>
      <c r="BB23" s="30">
        <f t="shared" si="22"/>
        <v>13.147500000000001</v>
      </c>
      <c r="BC23" s="30">
        <f t="shared" si="30"/>
        <v>13.147500000000001</v>
      </c>
      <c r="BD23" s="30">
        <f t="shared" si="23"/>
        <v>13.147500000000001</v>
      </c>
      <c r="BE23" s="30">
        <f t="shared" si="23"/>
        <v>13.147500000000001</v>
      </c>
      <c r="BF23" s="30">
        <f t="shared" si="20"/>
        <v>157.77000000000004</v>
      </c>
    </row>
    <row r="24" spans="1:58" x14ac:dyDescent="0.3">
      <c r="A24" s="3">
        <v>15</v>
      </c>
      <c r="B24" s="5" t="s">
        <v>16</v>
      </c>
      <c r="C24" s="33">
        <f t="shared" si="2"/>
        <v>9</v>
      </c>
      <c r="D24" s="111">
        <v>1</v>
      </c>
      <c r="E24" s="111">
        <v>8</v>
      </c>
      <c r="F24" s="31">
        <v>0</v>
      </c>
      <c r="G24" s="31">
        <v>2</v>
      </c>
      <c r="H24" s="31">
        <v>4</v>
      </c>
      <c r="I24" s="31">
        <v>3</v>
      </c>
      <c r="J24" s="31">
        <f t="shared" si="3"/>
        <v>9</v>
      </c>
      <c r="K24" s="109">
        <v>297</v>
      </c>
      <c r="L24" s="30">
        <v>0</v>
      </c>
      <c r="M24" s="31">
        <v>0</v>
      </c>
      <c r="N24" s="31">
        <v>0</v>
      </c>
      <c r="O24" s="31">
        <v>0</v>
      </c>
      <c r="P24" s="31">
        <f t="shared" si="4"/>
        <v>0</v>
      </c>
      <c r="Q24" s="32">
        <v>9.9</v>
      </c>
      <c r="R24" s="115"/>
      <c r="S24" s="31">
        <v>0</v>
      </c>
      <c r="T24" s="30">
        <f>T$6*F24</f>
        <v>0</v>
      </c>
      <c r="U24" s="30">
        <f>U$6*F24</f>
        <v>0</v>
      </c>
      <c r="V24" s="30">
        <f>V$6*G24</f>
        <v>1</v>
      </c>
      <c r="W24" s="30">
        <f>W$6*G24</f>
        <v>1</v>
      </c>
      <c r="X24" s="30">
        <f>X$6*H24</f>
        <v>0</v>
      </c>
      <c r="Y24" s="30">
        <f>Y$6*H24</f>
        <v>0</v>
      </c>
      <c r="Z24" s="30">
        <f>Z$6*I24</f>
        <v>0</v>
      </c>
      <c r="AA24" s="30">
        <f>AA$6*I24</f>
        <v>0</v>
      </c>
      <c r="AB24" s="30">
        <f t="shared" si="0"/>
        <v>2</v>
      </c>
      <c r="AC24" s="30">
        <v>0</v>
      </c>
      <c r="AD24" s="30">
        <f>AD$6*M24</f>
        <v>0</v>
      </c>
      <c r="AE24" s="30">
        <f t="shared" si="14"/>
        <v>0</v>
      </c>
      <c r="AF24" s="30">
        <f>AF$6*N24</f>
        <v>0</v>
      </c>
      <c r="AG24" s="30">
        <f>AG$6*N24</f>
        <v>0</v>
      </c>
      <c r="AH24" s="30">
        <f>AH$6*O24</f>
        <v>0</v>
      </c>
      <c r="AI24" s="30">
        <f>AI$6*O24</f>
        <v>0</v>
      </c>
      <c r="AJ24" s="30">
        <f>SUM(AD24:AI24)</f>
        <v>0</v>
      </c>
      <c r="AK24" s="30"/>
      <c r="AL24" s="30">
        <f t="shared" ref="AL24:AT25" si="31">$K24*AL$6/3</f>
        <v>0</v>
      </c>
      <c r="AM24" s="30">
        <f t="shared" si="31"/>
        <v>0</v>
      </c>
      <c r="AN24" s="30">
        <f t="shared" si="31"/>
        <v>0</v>
      </c>
      <c r="AO24" s="30">
        <f t="shared" si="31"/>
        <v>0</v>
      </c>
      <c r="AP24" s="30">
        <f t="shared" si="31"/>
        <v>0</v>
      </c>
      <c r="AQ24" s="30">
        <f t="shared" si="31"/>
        <v>0</v>
      </c>
      <c r="AR24" s="30">
        <f t="shared" si="31"/>
        <v>0</v>
      </c>
      <c r="AS24" s="30">
        <f t="shared" si="31"/>
        <v>0</v>
      </c>
      <c r="AT24" s="30">
        <f t="shared" si="31"/>
        <v>0</v>
      </c>
      <c r="AU24" s="30">
        <f t="shared" si="18"/>
        <v>0</v>
      </c>
      <c r="AW24" s="30">
        <f t="shared" ref="AW24:BE25" si="32">$Q24*AW$6/3</f>
        <v>0</v>
      </c>
      <c r="AX24" s="30">
        <f t="shared" si="32"/>
        <v>0</v>
      </c>
      <c r="AY24" s="30">
        <f t="shared" si="32"/>
        <v>0</v>
      </c>
      <c r="AZ24" s="30">
        <f t="shared" si="32"/>
        <v>0</v>
      </c>
      <c r="BA24" s="30">
        <f t="shared" si="32"/>
        <v>0</v>
      </c>
      <c r="BB24" s="30">
        <f t="shared" si="32"/>
        <v>0</v>
      </c>
      <c r="BC24" s="30">
        <f t="shared" si="32"/>
        <v>0</v>
      </c>
      <c r="BD24" s="30">
        <f t="shared" si="32"/>
        <v>0</v>
      </c>
      <c r="BE24" s="30">
        <f t="shared" si="32"/>
        <v>0</v>
      </c>
      <c r="BF24" s="30">
        <f t="shared" si="20"/>
        <v>0</v>
      </c>
    </row>
    <row r="25" spans="1:58" x14ac:dyDescent="0.3">
      <c r="A25" s="3">
        <v>16</v>
      </c>
      <c r="B25" s="4" t="s">
        <v>17</v>
      </c>
      <c r="C25" s="33">
        <f t="shared" si="2"/>
        <v>983</v>
      </c>
      <c r="D25" s="111">
        <v>236</v>
      </c>
      <c r="E25" s="111">
        <v>747</v>
      </c>
      <c r="F25" s="31">
        <v>609</v>
      </c>
      <c r="G25" s="31">
        <v>373</v>
      </c>
      <c r="H25" s="31">
        <v>0</v>
      </c>
      <c r="I25" s="31">
        <v>0</v>
      </c>
      <c r="J25" s="31">
        <f t="shared" si="3"/>
        <v>982</v>
      </c>
      <c r="K25" s="109">
        <v>2696</v>
      </c>
      <c r="L25" s="30">
        <v>383.40000000000003</v>
      </c>
      <c r="M25" s="31">
        <v>213</v>
      </c>
      <c r="N25" s="31">
        <v>213</v>
      </c>
      <c r="O25" s="31">
        <v>0</v>
      </c>
      <c r="P25" s="31">
        <f t="shared" si="4"/>
        <v>426</v>
      </c>
      <c r="Q25" s="32">
        <v>1548</v>
      </c>
      <c r="R25" s="115"/>
      <c r="S25" s="31">
        <v>0</v>
      </c>
      <c r="T25" s="30">
        <f>T$6*F25</f>
        <v>304.5</v>
      </c>
      <c r="U25" s="30">
        <f>U$6*F25</f>
        <v>304.5</v>
      </c>
      <c r="V25" s="30">
        <f>V$6*G25</f>
        <v>186.5</v>
      </c>
      <c r="W25" s="30">
        <f>W$6*G25</f>
        <v>186.5</v>
      </c>
      <c r="X25" s="30">
        <f>X$6*H25</f>
        <v>0</v>
      </c>
      <c r="Y25" s="30">
        <f>Y$6*H25</f>
        <v>0</v>
      </c>
      <c r="Z25" s="30">
        <f>Z$6*I25</f>
        <v>0</v>
      </c>
      <c r="AA25" s="30">
        <f>AA$6*I25</f>
        <v>0</v>
      </c>
      <c r="AB25" s="30">
        <f t="shared" si="0"/>
        <v>982</v>
      </c>
      <c r="AC25" s="30">
        <v>0</v>
      </c>
      <c r="AD25" s="30">
        <f>AD$6*M25</f>
        <v>106.5</v>
      </c>
      <c r="AE25" s="30">
        <f t="shared" si="14"/>
        <v>106.5</v>
      </c>
      <c r="AF25" s="30">
        <f>AF$6*N25</f>
        <v>0</v>
      </c>
      <c r="AG25" s="30">
        <f>AG$6*N25</f>
        <v>0</v>
      </c>
      <c r="AH25" s="30">
        <f>AH$6*O25</f>
        <v>0</v>
      </c>
      <c r="AI25" s="30">
        <f>AI$6*O25</f>
        <v>0</v>
      </c>
      <c r="AJ25" s="30">
        <f>SUM(AD25:AI25)</f>
        <v>213</v>
      </c>
      <c r="AK25" s="30"/>
      <c r="AL25" s="30">
        <f t="shared" si="31"/>
        <v>0</v>
      </c>
      <c r="AM25" s="30">
        <f t="shared" si="31"/>
        <v>0</v>
      </c>
      <c r="AN25" s="30">
        <f t="shared" si="31"/>
        <v>0</v>
      </c>
      <c r="AO25" s="30">
        <f t="shared" si="31"/>
        <v>0</v>
      </c>
      <c r="AP25" s="30">
        <f t="shared" si="31"/>
        <v>0</v>
      </c>
      <c r="AQ25" s="30">
        <f t="shared" si="31"/>
        <v>0</v>
      </c>
      <c r="AR25" s="30">
        <f t="shared" si="31"/>
        <v>0</v>
      </c>
      <c r="AS25" s="30">
        <f t="shared" si="31"/>
        <v>0</v>
      </c>
      <c r="AT25" s="30">
        <f t="shared" si="31"/>
        <v>0</v>
      </c>
      <c r="AU25" s="30">
        <f t="shared" si="18"/>
        <v>0</v>
      </c>
      <c r="AW25" s="30">
        <f t="shared" si="32"/>
        <v>0</v>
      </c>
      <c r="AX25" s="30">
        <f t="shared" si="32"/>
        <v>0</v>
      </c>
      <c r="AY25" s="30">
        <f t="shared" si="32"/>
        <v>0</v>
      </c>
      <c r="AZ25" s="30">
        <f t="shared" si="32"/>
        <v>0</v>
      </c>
      <c r="BA25" s="30">
        <f t="shared" si="32"/>
        <v>0</v>
      </c>
      <c r="BB25" s="30">
        <f t="shared" si="32"/>
        <v>0</v>
      </c>
      <c r="BC25" s="30">
        <f t="shared" si="32"/>
        <v>0</v>
      </c>
      <c r="BD25" s="30">
        <f t="shared" si="32"/>
        <v>0</v>
      </c>
      <c r="BE25" s="30">
        <f t="shared" si="32"/>
        <v>0</v>
      </c>
      <c r="BF25" s="30">
        <f t="shared" si="20"/>
        <v>0</v>
      </c>
    </row>
    <row r="26" spans="1:58" x14ac:dyDescent="0.3">
      <c r="A26" s="3">
        <v>17</v>
      </c>
      <c r="B26" s="4" t="s">
        <v>18</v>
      </c>
      <c r="C26" s="33">
        <f t="shared" si="2"/>
        <v>56</v>
      </c>
      <c r="D26" s="111">
        <v>48</v>
      </c>
      <c r="E26" s="111">
        <v>8</v>
      </c>
      <c r="F26" s="31">
        <v>48</v>
      </c>
      <c r="G26" s="31">
        <v>2</v>
      </c>
      <c r="H26" s="31">
        <v>3</v>
      </c>
      <c r="I26" s="31">
        <v>3</v>
      </c>
      <c r="J26" s="31">
        <f t="shared" si="3"/>
        <v>56</v>
      </c>
      <c r="K26" s="109">
        <v>941</v>
      </c>
      <c r="L26" s="30">
        <v>42.300000000000004</v>
      </c>
      <c r="M26" s="31">
        <v>24</v>
      </c>
      <c r="N26" s="31">
        <v>24</v>
      </c>
      <c r="O26" s="31">
        <v>0</v>
      </c>
      <c r="P26" s="31">
        <f t="shared" si="4"/>
        <v>48</v>
      </c>
      <c r="Q26" s="32">
        <v>495.90000000000003</v>
      </c>
      <c r="S26" s="31">
        <v>0</v>
      </c>
      <c r="T26" s="30">
        <f>T$6*F26</f>
        <v>24</v>
      </c>
      <c r="U26" s="30">
        <f>U$6*F26</f>
        <v>24</v>
      </c>
      <c r="V26" s="30">
        <f>V$6*G26</f>
        <v>1</v>
      </c>
      <c r="W26" s="30">
        <f>W$6*G26</f>
        <v>1</v>
      </c>
      <c r="X26" s="30">
        <f>X$6*H26</f>
        <v>0</v>
      </c>
      <c r="Y26" s="30">
        <f>Y$6*H26</f>
        <v>0</v>
      </c>
      <c r="Z26" s="30">
        <f>Z$6*I26</f>
        <v>0</v>
      </c>
      <c r="AA26" s="30">
        <f>AA$6*I26</f>
        <v>0</v>
      </c>
      <c r="AB26" s="30">
        <f t="shared" si="0"/>
        <v>50</v>
      </c>
      <c r="AC26" s="30">
        <v>0</v>
      </c>
      <c r="AD26" s="30">
        <f t="shared" ref="AD26:AD27" si="33">AD$8*M26</f>
        <v>7.92</v>
      </c>
      <c r="AE26" s="30">
        <f t="shared" ref="AE26:AE27" si="34">AE$8*M26</f>
        <v>16.080000000000002</v>
      </c>
      <c r="AF26" s="30">
        <f t="shared" si="15"/>
        <v>0</v>
      </c>
      <c r="AG26" s="30">
        <f t="shared" si="16"/>
        <v>0</v>
      </c>
      <c r="AH26" s="30">
        <f>AH$8*O26</f>
        <v>0</v>
      </c>
      <c r="AI26" s="30">
        <f>AI$8*O26</f>
        <v>0</v>
      </c>
      <c r="AJ26" s="30">
        <f>SUM(AD26:AI26)</f>
        <v>24</v>
      </c>
      <c r="AL26" s="30">
        <f>$K26*0.25*0.2/3</f>
        <v>15.683333333333335</v>
      </c>
      <c r="AM26" s="30">
        <f>$K26*0.25*0.2/3</f>
        <v>15.683333333333335</v>
      </c>
      <c r="AN26" s="30">
        <f>$K26*0.25*0.2/3</f>
        <v>15.683333333333335</v>
      </c>
      <c r="AO26" s="30">
        <f>$K26*0.25*0.1/3</f>
        <v>7.8416666666666677</v>
      </c>
      <c r="AP26" s="30">
        <f>$K26*0.25*0.1/3</f>
        <v>7.8416666666666677</v>
      </c>
      <c r="AQ26" s="30">
        <f>$K26*0.25*0.1/3</f>
        <v>7.8416666666666677</v>
      </c>
      <c r="AR26" s="30">
        <f>$K26*0.5*0.05/3</f>
        <v>7.8416666666666677</v>
      </c>
      <c r="AS26" s="30">
        <f>$K26*0.5*0.05/3</f>
        <v>7.8416666666666677</v>
      </c>
      <c r="AT26" s="30">
        <f>$K26*0.5*0.05/3</f>
        <v>7.8416666666666677</v>
      </c>
      <c r="AU26" s="30">
        <f t="shared" si="18"/>
        <v>94.100000000000009</v>
      </c>
      <c r="AW26" s="30">
        <f t="shared" ref="AW26:AY27" si="35">$Q26*0.25*0.2/3</f>
        <v>8.2650000000000006</v>
      </c>
      <c r="AX26" s="30">
        <f t="shared" si="35"/>
        <v>8.2650000000000006</v>
      </c>
      <c r="AY26" s="30">
        <f t="shared" si="35"/>
        <v>8.2650000000000006</v>
      </c>
      <c r="AZ26" s="30">
        <f t="shared" ref="AZ26:BB27" si="36">$Q26*0.25*0.1/3</f>
        <v>4.1325000000000003</v>
      </c>
      <c r="BA26" s="30">
        <f t="shared" si="36"/>
        <v>4.1325000000000003</v>
      </c>
      <c r="BB26" s="30">
        <f t="shared" si="36"/>
        <v>4.1325000000000003</v>
      </c>
      <c r="BC26" s="30">
        <f t="shared" ref="BC26:BE27" si="37">$Q26*0.5*0.05/3</f>
        <v>4.1325000000000003</v>
      </c>
      <c r="BD26" s="30">
        <f t="shared" si="37"/>
        <v>4.1325000000000003</v>
      </c>
      <c r="BE26" s="30">
        <f t="shared" si="37"/>
        <v>4.1325000000000003</v>
      </c>
      <c r="BF26" s="30">
        <f t="shared" si="20"/>
        <v>49.59</v>
      </c>
    </row>
    <row r="27" spans="1:58" x14ac:dyDescent="0.3">
      <c r="A27" s="3">
        <v>18</v>
      </c>
      <c r="B27" s="4" t="s">
        <v>19</v>
      </c>
      <c r="C27" s="33">
        <f t="shared" si="2"/>
        <v>252</v>
      </c>
      <c r="D27" s="111">
        <v>43</v>
      </c>
      <c r="E27" s="111">
        <v>209</v>
      </c>
      <c r="F27" s="31">
        <v>48</v>
      </c>
      <c r="G27" s="31">
        <v>126</v>
      </c>
      <c r="H27" s="31">
        <v>66</v>
      </c>
      <c r="I27" s="31">
        <v>13</v>
      </c>
      <c r="J27" s="31">
        <f t="shared" si="3"/>
        <v>253</v>
      </c>
      <c r="K27" s="109">
        <v>753</v>
      </c>
      <c r="L27" s="30">
        <v>45.9</v>
      </c>
      <c r="M27" s="31">
        <v>26</v>
      </c>
      <c r="N27" s="31">
        <v>26</v>
      </c>
      <c r="O27" s="31">
        <v>0</v>
      </c>
      <c r="P27" s="31">
        <f t="shared" si="4"/>
        <v>52</v>
      </c>
      <c r="Q27" s="32">
        <v>181.8</v>
      </c>
      <c r="S27" s="31">
        <v>0</v>
      </c>
      <c r="T27" s="30">
        <f>T$6*F27</f>
        <v>24</v>
      </c>
      <c r="U27" s="30">
        <f>U$6*F27</f>
        <v>24</v>
      </c>
      <c r="V27" s="30">
        <f>V$6*G27</f>
        <v>63</v>
      </c>
      <c r="W27" s="30">
        <f>W$6*G27</f>
        <v>63</v>
      </c>
      <c r="X27" s="30">
        <f>X$6*H27</f>
        <v>0</v>
      </c>
      <c r="Y27" s="30">
        <f>Y$6*H27</f>
        <v>0</v>
      </c>
      <c r="Z27" s="30">
        <f>Z$6*I27</f>
        <v>0</v>
      </c>
      <c r="AA27" s="30">
        <f>AA$6*I27</f>
        <v>0</v>
      </c>
      <c r="AB27" s="30">
        <f>SUM(T27:AA27)</f>
        <v>174</v>
      </c>
      <c r="AC27" s="30">
        <v>0</v>
      </c>
      <c r="AD27" s="30">
        <f t="shared" si="33"/>
        <v>8.58</v>
      </c>
      <c r="AE27" s="30">
        <f t="shared" si="34"/>
        <v>17.420000000000002</v>
      </c>
      <c r="AF27" s="30">
        <f t="shared" si="15"/>
        <v>0</v>
      </c>
      <c r="AG27" s="30">
        <f t="shared" si="16"/>
        <v>0</v>
      </c>
      <c r="AH27" s="30">
        <f>AH$8*O27</f>
        <v>0</v>
      </c>
      <c r="AI27" s="30">
        <f>AI$8*O27</f>
        <v>0</v>
      </c>
      <c r="AJ27" s="30">
        <f>SUM(AD27:AI27)</f>
        <v>26</v>
      </c>
      <c r="AL27" s="30">
        <f>$K27*0.25*0.2/3</f>
        <v>12.549999999999999</v>
      </c>
      <c r="AM27" s="30">
        <f>$K27*0.25*0.2/3</f>
        <v>12.549999999999999</v>
      </c>
      <c r="AN27" s="30">
        <f>$K27*0.25*0.2/3</f>
        <v>12.549999999999999</v>
      </c>
      <c r="AO27" s="30">
        <f>$K27*0.25*0.1/3</f>
        <v>6.2749999999999995</v>
      </c>
      <c r="AP27" s="30">
        <f>$K27*0.25*0.1/3</f>
        <v>6.2749999999999995</v>
      </c>
      <c r="AQ27" s="30">
        <f>$K27*0.25*0.1/3</f>
        <v>6.2749999999999995</v>
      </c>
      <c r="AR27" s="30">
        <f>$K27*0.5*0.05/3</f>
        <v>6.2749999999999995</v>
      </c>
      <c r="AS27" s="30">
        <f>$K27*0.5*0.05/3</f>
        <v>6.2749999999999995</v>
      </c>
      <c r="AT27" s="30">
        <f>$K27*0.5*0.05/3</f>
        <v>6.2749999999999995</v>
      </c>
      <c r="AU27" s="30">
        <f t="shared" si="18"/>
        <v>75.3</v>
      </c>
      <c r="AW27" s="30">
        <f t="shared" si="35"/>
        <v>3.0300000000000007</v>
      </c>
      <c r="AX27" s="30">
        <f t="shared" si="35"/>
        <v>3.0300000000000007</v>
      </c>
      <c r="AY27" s="30">
        <f t="shared" si="35"/>
        <v>3.0300000000000007</v>
      </c>
      <c r="AZ27" s="30">
        <f t="shared" si="36"/>
        <v>1.5150000000000003</v>
      </c>
      <c r="BA27" s="30">
        <f t="shared" si="36"/>
        <v>1.5150000000000003</v>
      </c>
      <c r="BB27" s="30">
        <f t="shared" si="36"/>
        <v>1.5150000000000003</v>
      </c>
      <c r="BC27" s="30">
        <f t="shared" si="37"/>
        <v>1.5150000000000003</v>
      </c>
      <c r="BD27" s="30">
        <f t="shared" si="37"/>
        <v>1.5150000000000003</v>
      </c>
      <c r="BE27" s="30">
        <f t="shared" si="37"/>
        <v>1.5150000000000003</v>
      </c>
      <c r="BF27" s="30">
        <f t="shared" si="20"/>
        <v>18.180000000000003</v>
      </c>
    </row>
    <row r="28" spans="1:58" x14ac:dyDescent="0.3">
      <c r="A28" s="3">
        <v>19</v>
      </c>
      <c r="B28" s="5" t="s">
        <v>20</v>
      </c>
      <c r="C28" s="29"/>
      <c r="J28" s="38"/>
      <c r="X28" s="30"/>
      <c r="Y28" s="30"/>
      <c r="Z28" s="30"/>
      <c r="AA28" s="30"/>
      <c r="AB28" s="30"/>
      <c r="AC28" s="30"/>
    </row>
    <row r="29" spans="1:58" x14ac:dyDescent="0.3">
      <c r="A29" s="6">
        <v>20</v>
      </c>
      <c r="B29" s="7" t="s">
        <v>21</v>
      </c>
      <c r="C29" s="29"/>
      <c r="J29" s="38"/>
      <c r="R29" s="116"/>
      <c r="S29" t="s">
        <v>96</v>
      </c>
      <c r="T29" s="30">
        <f>SUM(T10:T13)+SUM(T22:T23)</f>
        <v>2214.9299999999998</v>
      </c>
      <c r="U29" s="30">
        <f t="shared" ref="U29:AA29" si="38">SUM(U10:U13)+SUM(U22:U23)</f>
        <v>2426.0700000000002</v>
      </c>
      <c r="V29" s="30">
        <f t="shared" si="38"/>
        <v>1047.0900000000001</v>
      </c>
      <c r="W29" s="30">
        <f t="shared" si="38"/>
        <v>1221</v>
      </c>
      <c r="X29" s="30">
        <f t="shared" si="38"/>
        <v>55.75</v>
      </c>
      <c r="Y29" s="30">
        <f t="shared" si="38"/>
        <v>55.75</v>
      </c>
      <c r="Z29" s="30">
        <f t="shared" si="38"/>
        <v>0</v>
      </c>
      <c r="AA29" s="30">
        <f t="shared" si="38"/>
        <v>0</v>
      </c>
      <c r="AB29" s="30">
        <f>SUM(T29:AA29)</f>
        <v>7020.59</v>
      </c>
      <c r="AC29" s="30"/>
      <c r="AD29" s="30">
        <f>SUM(AD10:AD13)+SUM(AD22:AD23)</f>
        <v>293.69</v>
      </c>
      <c r="AE29" s="30">
        <f>SUM(AE10:AE13)+SUM(AE22:AE23)</f>
        <v>308.31</v>
      </c>
      <c r="AF29" s="30">
        <f>SUM(AF10:AF13)+SUM(AF22:AF23)</f>
        <v>8.91</v>
      </c>
      <c r="AG29" s="30">
        <f>SUM(AG10:AG13)+SUM(AG22:AG23)</f>
        <v>18.090000000000003</v>
      </c>
      <c r="AH29" s="30">
        <f>SUM(AH10:AH13)+SUM(AH22:AH23)</f>
        <v>0</v>
      </c>
      <c r="AI29" s="30">
        <f>SUM(AI10:AI13)+SUM(AI22:AI23)</f>
        <v>0</v>
      </c>
      <c r="AJ29" s="30">
        <f>SUM(AC29:AI29)</f>
        <v>629</v>
      </c>
      <c r="AK29" t="s">
        <v>96</v>
      </c>
      <c r="AL29" s="30">
        <f>SUM(AL10:AL13)+SUM(AL24:AL25)</f>
        <v>0</v>
      </c>
      <c r="AM29" s="30">
        <f t="shared" ref="AM29:AT29" si="39">SUM(AM10:AM13)+SUM(AM24:AM25)</f>
        <v>0</v>
      </c>
      <c r="AN29" s="30">
        <f t="shared" si="39"/>
        <v>0</v>
      </c>
      <c r="AO29" s="30">
        <f t="shared" si="39"/>
        <v>0</v>
      </c>
      <c r="AP29" s="30">
        <f t="shared" si="39"/>
        <v>0</v>
      </c>
      <c r="AQ29" s="30">
        <f t="shared" si="39"/>
        <v>0</v>
      </c>
      <c r="AR29" s="30">
        <f t="shared" si="39"/>
        <v>0</v>
      </c>
      <c r="AS29" s="30">
        <f t="shared" si="39"/>
        <v>0</v>
      </c>
      <c r="AT29" s="30">
        <f t="shared" si="39"/>
        <v>0</v>
      </c>
      <c r="AU29" s="30">
        <f>SUM(AL29:AT29)</f>
        <v>0</v>
      </c>
      <c r="AV29" t="s">
        <v>96</v>
      </c>
      <c r="AW29" s="30">
        <f>SUM(AW10:AW13)+SUM(AW24:AW25)</f>
        <v>0</v>
      </c>
      <c r="AX29" s="30">
        <f t="shared" ref="AX29:BE29" si="40">SUM(AX10:AX13)+SUM(AX24:AX25)</f>
        <v>0</v>
      </c>
      <c r="AY29" s="30">
        <f t="shared" si="40"/>
        <v>0</v>
      </c>
      <c r="AZ29" s="30">
        <f t="shared" si="40"/>
        <v>0</v>
      </c>
      <c r="BA29" s="30">
        <f t="shared" si="40"/>
        <v>0</v>
      </c>
      <c r="BB29" s="30">
        <f t="shared" si="40"/>
        <v>0</v>
      </c>
      <c r="BC29" s="30">
        <f t="shared" si="40"/>
        <v>0</v>
      </c>
      <c r="BD29" s="30">
        <f t="shared" si="40"/>
        <v>0</v>
      </c>
      <c r="BE29" s="30">
        <f t="shared" si="40"/>
        <v>0</v>
      </c>
      <c r="BF29" s="30">
        <f>SUM(AW29:BE29)</f>
        <v>0</v>
      </c>
    </row>
    <row r="30" spans="1:58" x14ac:dyDescent="0.3">
      <c r="A30" s="8"/>
      <c r="B30" s="9" t="s">
        <v>22</v>
      </c>
      <c r="J30" s="38"/>
      <c r="S30" t="s">
        <v>97</v>
      </c>
      <c r="T30" s="30">
        <f>SUM(T14:T21)+SUM(T24:T27)</f>
        <v>1454.5</v>
      </c>
      <c r="U30" s="30">
        <f t="shared" ref="U30:AA30" si="41">SUM(U14:U21)+SUM(U24:U27)</f>
        <v>1454.5</v>
      </c>
      <c r="V30" s="30">
        <f t="shared" si="41"/>
        <v>1644.5</v>
      </c>
      <c r="W30" s="30">
        <f t="shared" si="41"/>
        <v>1644.5</v>
      </c>
      <c r="X30" s="30">
        <f t="shared" si="41"/>
        <v>0</v>
      </c>
      <c r="Y30" s="30">
        <f t="shared" si="41"/>
        <v>0</v>
      </c>
      <c r="Z30" s="30">
        <f t="shared" si="41"/>
        <v>0</v>
      </c>
      <c r="AA30" s="30">
        <f t="shared" si="41"/>
        <v>0</v>
      </c>
      <c r="AB30" s="30">
        <f>SUM(T30:AA30)</f>
        <v>6198</v>
      </c>
      <c r="AC30" s="30"/>
      <c r="AD30" s="30">
        <f>SUM(AD14:AD21)+SUM(AD24:AD27)</f>
        <v>342.12</v>
      </c>
      <c r="AE30" s="30">
        <f>SUM(AE14:AE21)+SUM(AE24:AE27)</f>
        <v>584.88</v>
      </c>
      <c r="AF30" s="30">
        <f>SUM(AF14:AF21)+SUM(AF24:AF27)</f>
        <v>116.49000000000001</v>
      </c>
      <c r="AG30" s="30">
        <f>SUM(AG14:AG21)+SUM(AG24:AG27)</f>
        <v>236.51</v>
      </c>
      <c r="AH30" s="30">
        <f>SUM(AH14:AH21)+SUM(AH24:AH27)</f>
        <v>0</v>
      </c>
      <c r="AI30" s="30">
        <f>SUM(AI14:AI21)+SUM(AI24:AI27)</f>
        <v>0</v>
      </c>
      <c r="AJ30" s="30">
        <f>SUM(AC30:AI30)</f>
        <v>1280</v>
      </c>
      <c r="AK30" t="s">
        <v>97</v>
      </c>
      <c r="AL30" s="30">
        <f>SUM(AL14:AL25)+SUM(AL24:AL27)</f>
        <v>3467.9333333333334</v>
      </c>
      <c r="AM30" s="30">
        <f t="shared" ref="AM30:AT30" si="42">SUM(AM14:AM25)+SUM(AM24:AM27)</f>
        <v>3467.9333333333334</v>
      </c>
      <c r="AN30" s="30">
        <f t="shared" si="42"/>
        <v>3467.9333333333334</v>
      </c>
      <c r="AO30" s="30">
        <f t="shared" si="42"/>
        <v>1733.9666666666667</v>
      </c>
      <c r="AP30" s="30">
        <f t="shared" si="42"/>
        <v>1733.9666666666667</v>
      </c>
      <c r="AQ30" s="30">
        <f t="shared" si="42"/>
        <v>1733.9666666666667</v>
      </c>
      <c r="AR30" s="30">
        <f t="shared" si="42"/>
        <v>1733.9666666666667</v>
      </c>
      <c r="AS30" s="30">
        <f t="shared" si="42"/>
        <v>1733.9666666666667</v>
      </c>
      <c r="AT30" s="30">
        <f t="shared" si="42"/>
        <v>1733.9666666666667</v>
      </c>
      <c r="AU30" s="30">
        <f>SUM(AL30:AT30)</f>
        <v>20807.600000000002</v>
      </c>
      <c r="AV30" t="s">
        <v>97</v>
      </c>
      <c r="AW30" s="30">
        <f>SUM(AW14:AW25)+SUM(AW24:AW27)</f>
        <v>346.40100000000001</v>
      </c>
      <c r="AX30" s="30">
        <f t="shared" ref="AX30:BE30" si="43">SUM(AX14:AX25)+SUM(AX24:AX27)</f>
        <v>346.40100000000001</v>
      </c>
      <c r="AY30" s="30">
        <f t="shared" si="43"/>
        <v>346.40100000000001</v>
      </c>
      <c r="AZ30" s="30">
        <f t="shared" si="43"/>
        <v>173.20050000000001</v>
      </c>
      <c r="BA30" s="30">
        <f t="shared" si="43"/>
        <v>173.20050000000001</v>
      </c>
      <c r="BB30" s="30">
        <f t="shared" si="43"/>
        <v>173.20050000000001</v>
      </c>
      <c r="BC30" s="30">
        <f t="shared" si="43"/>
        <v>173.20050000000001</v>
      </c>
      <c r="BD30" s="30">
        <f t="shared" si="43"/>
        <v>173.20050000000001</v>
      </c>
      <c r="BE30" s="30">
        <f t="shared" si="43"/>
        <v>173.20050000000001</v>
      </c>
      <c r="BF30" s="30">
        <f>SUM(AW30:BE30)</f>
        <v>2078.4059999999995</v>
      </c>
    </row>
    <row r="31" spans="1:58" x14ac:dyDescent="0.3">
      <c r="A31" s="10"/>
      <c r="B31" s="11" t="s">
        <v>23</v>
      </c>
      <c r="C31" s="30">
        <f>SUM(C10:C27)</f>
        <v>18244</v>
      </c>
      <c r="D31" s="30">
        <f>SUM(D10:D27)</f>
        <v>5258</v>
      </c>
      <c r="E31" s="30">
        <f>SUM(E10:E27)</f>
        <v>12986</v>
      </c>
      <c r="F31" s="30">
        <f t="shared" ref="F31:Q31" si="44">SUM(F10:F27)</f>
        <v>7550</v>
      </c>
      <c r="G31" s="30">
        <f t="shared" si="44"/>
        <v>5731</v>
      </c>
      <c r="H31" s="30">
        <f t="shared" si="44"/>
        <v>3796</v>
      </c>
      <c r="I31" s="30">
        <f t="shared" si="44"/>
        <v>1170</v>
      </c>
      <c r="J31" s="30">
        <f t="shared" si="44"/>
        <v>18247</v>
      </c>
      <c r="K31" s="30">
        <f t="shared" si="44"/>
        <v>391053</v>
      </c>
      <c r="L31" s="30">
        <f t="shared" si="44"/>
        <v>2496.6000000000008</v>
      </c>
      <c r="M31" s="30">
        <f t="shared" si="44"/>
        <v>1529</v>
      </c>
      <c r="N31" s="30">
        <f t="shared" si="44"/>
        <v>1020</v>
      </c>
      <c r="O31" s="30">
        <f t="shared" si="44"/>
        <v>229</v>
      </c>
      <c r="P31" s="38">
        <f>SUM(M31:O31)</f>
        <v>2778</v>
      </c>
      <c r="Q31" s="30">
        <f t="shared" si="44"/>
        <v>40203.360000000001</v>
      </c>
      <c r="S31" s="30">
        <f>SUM(S10:S27)</f>
        <v>0</v>
      </c>
      <c r="T31" s="30">
        <f>SUM(T10:T27)</f>
        <v>3669.43</v>
      </c>
      <c r="U31" s="30">
        <f t="shared" ref="U31:AI31" si="45">SUM(U10:U27)</f>
        <v>3880.57</v>
      </c>
      <c r="V31" s="30">
        <f t="shared" si="45"/>
        <v>2691.5899999999997</v>
      </c>
      <c r="W31" s="30">
        <f t="shared" si="45"/>
        <v>2865.5</v>
      </c>
      <c r="X31" s="30">
        <f t="shared" si="45"/>
        <v>55.75</v>
      </c>
      <c r="Y31" s="30">
        <f t="shared" si="45"/>
        <v>55.75</v>
      </c>
      <c r="Z31" s="30">
        <f t="shared" si="45"/>
        <v>0</v>
      </c>
      <c r="AA31" s="30">
        <f t="shared" si="45"/>
        <v>0</v>
      </c>
      <c r="AB31" s="30">
        <f>SUM(T31:AA31)</f>
        <v>13218.59</v>
      </c>
      <c r="AC31" s="30"/>
      <c r="AD31" s="30">
        <f t="shared" si="45"/>
        <v>635.80999999999995</v>
      </c>
      <c r="AE31" s="30">
        <f t="shared" si="45"/>
        <v>893.19</v>
      </c>
      <c r="AF31" s="30">
        <f t="shared" si="45"/>
        <v>125.40000000000002</v>
      </c>
      <c r="AG31" s="30">
        <f t="shared" si="45"/>
        <v>254.6</v>
      </c>
      <c r="AH31" s="30">
        <f t="shared" si="45"/>
        <v>0</v>
      </c>
      <c r="AI31" s="30">
        <f t="shared" si="45"/>
        <v>0</v>
      </c>
      <c r="AJ31" s="30">
        <f>SUM(AC31:AI31)</f>
        <v>1909</v>
      </c>
      <c r="AL31" s="30">
        <f>SUM(AL10:AL27)</f>
        <v>3467.9333333333338</v>
      </c>
      <c r="AM31" s="30">
        <f t="shared" ref="AM31:BF31" si="46">SUM(AM10:AM27)</f>
        <v>3467.9333333333338</v>
      </c>
      <c r="AN31" s="30">
        <f t="shared" si="46"/>
        <v>3467.9333333333338</v>
      </c>
      <c r="AO31" s="30">
        <f t="shared" si="46"/>
        <v>1733.9666666666669</v>
      </c>
      <c r="AP31" s="30">
        <f t="shared" si="46"/>
        <v>1733.9666666666669</v>
      </c>
      <c r="AQ31" s="30">
        <f t="shared" si="46"/>
        <v>1733.9666666666669</v>
      </c>
      <c r="AR31" s="30">
        <f t="shared" si="46"/>
        <v>1733.9666666666669</v>
      </c>
      <c r="AS31" s="30">
        <f t="shared" si="46"/>
        <v>1733.9666666666669</v>
      </c>
      <c r="AT31" s="30">
        <f t="shared" si="46"/>
        <v>1733.9666666666669</v>
      </c>
      <c r="AU31" s="30">
        <f t="shared" si="46"/>
        <v>20807.600000000002</v>
      </c>
      <c r="AW31" s="30">
        <f t="shared" si="46"/>
        <v>346.40099999999995</v>
      </c>
      <c r="AX31" s="30">
        <f t="shared" si="46"/>
        <v>346.40099999999995</v>
      </c>
      <c r="AY31" s="30">
        <f t="shared" si="46"/>
        <v>346.40099999999995</v>
      </c>
      <c r="AZ31" s="30">
        <f t="shared" si="46"/>
        <v>173.20049999999998</v>
      </c>
      <c r="BA31" s="30">
        <f t="shared" si="46"/>
        <v>173.20049999999998</v>
      </c>
      <c r="BB31" s="30">
        <f t="shared" si="46"/>
        <v>173.20049999999998</v>
      </c>
      <c r="BC31" s="30">
        <f t="shared" si="46"/>
        <v>173.20049999999998</v>
      </c>
      <c r="BD31" s="30">
        <f t="shared" si="46"/>
        <v>173.20049999999998</v>
      </c>
      <c r="BE31" s="30">
        <f t="shared" si="46"/>
        <v>173.20049999999998</v>
      </c>
      <c r="BF31" s="30">
        <f t="shared" si="46"/>
        <v>2078.4059999999995</v>
      </c>
    </row>
    <row r="32" spans="1:58" x14ac:dyDescent="0.3">
      <c r="AD32" s="30"/>
    </row>
    <row r="34" spans="2:21" x14ac:dyDescent="0.3">
      <c r="B34" t="s">
        <v>78</v>
      </c>
      <c r="C34" t="s">
        <v>87</v>
      </c>
      <c r="T34" t="s">
        <v>78</v>
      </c>
      <c r="U34" t="s">
        <v>79</v>
      </c>
    </row>
  </sheetData>
  <mergeCells count="24">
    <mergeCell ref="C1:Q2"/>
    <mergeCell ref="S1:AI2"/>
    <mergeCell ref="AL1:BE2"/>
    <mergeCell ref="AD9:AE9"/>
    <mergeCell ref="Z9:AA9"/>
    <mergeCell ref="AL9:AN9"/>
    <mergeCell ref="AO9:AQ9"/>
    <mergeCell ref="AR9:AT9"/>
    <mergeCell ref="AW9:AY9"/>
    <mergeCell ref="AZ9:BB9"/>
    <mergeCell ref="BC9:BE9"/>
    <mergeCell ref="AW4:BE4"/>
    <mergeCell ref="A5:A7"/>
    <mergeCell ref="B5:B7"/>
    <mergeCell ref="C5:K5"/>
    <mergeCell ref="L5:Q5"/>
    <mergeCell ref="V9:W9"/>
    <mergeCell ref="S9:U9"/>
    <mergeCell ref="S4:AA4"/>
    <mergeCell ref="AL4:AU4"/>
    <mergeCell ref="AF9:AG9"/>
    <mergeCell ref="AH9:AI9"/>
    <mergeCell ref="AC4:AI4"/>
    <mergeCell ref="X9:Y9"/>
  </mergeCells>
  <pageMargins left="0.7" right="0.7" top="0.75" bottom="0.75" header="0.3" footer="0.3"/>
  <pageSetup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topLeftCell="A3" workbookViewId="0">
      <selection activeCell="E18" sqref="E18"/>
    </sheetView>
  </sheetViews>
  <sheetFormatPr defaultRowHeight="14.4" x14ac:dyDescent="0.3"/>
  <cols>
    <col min="2" max="2" width="16.33203125" customWidth="1"/>
    <col min="4" max="4" width="10.44140625" customWidth="1"/>
    <col min="12" max="12" width="12.77734375" customWidth="1"/>
    <col min="14" max="14" width="10.88671875" customWidth="1"/>
  </cols>
  <sheetData>
    <row r="1" spans="1:22" x14ac:dyDescent="0.3">
      <c r="A1" s="39"/>
      <c r="B1" s="39"/>
      <c r="C1" s="39"/>
      <c r="D1" s="39"/>
      <c r="E1" s="39"/>
      <c r="F1" s="39"/>
      <c r="G1" s="39"/>
      <c r="H1" s="39"/>
      <c r="I1" s="40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40"/>
    </row>
    <row r="2" spans="1:22" ht="21" x14ac:dyDescent="0.4">
      <c r="A2" s="41"/>
      <c r="B2" s="42" t="s">
        <v>65</v>
      </c>
      <c r="C2" s="41"/>
      <c r="D2" s="41"/>
      <c r="E2" s="41"/>
      <c r="F2" s="41"/>
      <c r="G2" s="41"/>
      <c r="H2" s="41"/>
      <c r="I2" s="41"/>
      <c r="J2" s="41"/>
      <c r="K2" s="42" t="s">
        <v>48</v>
      </c>
      <c r="L2" s="41"/>
      <c r="M2" s="41"/>
      <c r="N2" s="41"/>
      <c r="O2" s="41"/>
      <c r="P2" s="42"/>
      <c r="Q2" s="41"/>
      <c r="R2" s="41"/>
      <c r="S2" s="41"/>
      <c r="T2" s="41"/>
      <c r="U2" s="41"/>
      <c r="V2" s="41"/>
    </row>
    <row r="3" spans="1:22" x14ac:dyDescent="0.3">
      <c r="A3" s="39"/>
      <c r="B3" s="39"/>
      <c r="C3" s="39"/>
      <c r="D3" s="39"/>
      <c r="E3" s="39"/>
      <c r="F3" s="39"/>
      <c r="G3" s="39"/>
      <c r="H3" s="39"/>
      <c r="I3" s="41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41"/>
    </row>
    <row r="4" spans="1:22" x14ac:dyDescent="0.3">
      <c r="A4" s="146" t="s">
        <v>0</v>
      </c>
      <c r="B4" s="174" t="s">
        <v>66</v>
      </c>
      <c r="C4" s="174" t="s">
        <v>49</v>
      </c>
      <c r="D4" s="174" t="s">
        <v>50</v>
      </c>
      <c r="E4" s="174" t="s">
        <v>51</v>
      </c>
      <c r="F4" s="174"/>
      <c r="G4" s="168" t="s">
        <v>52</v>
      </c>
      <c r="H4" s="43"/>
      <c r="I4" s="44"/>
      <c r="J4" s="43"/>
      <c r="K4" s="146" t="s">
        <v>0</v>
      </c>
      <c r="L4" s="174" t="s">
        <v>28</v>
      </c>
      <c r="M4" s="174" t="s">
        <v>49</v>
      </c>
      <c r="N4" s="174" t="s">
        <v>50</v>
      </c>
      <c r="O4" s="174" t="s">
        <v>53</v>
      </c>
      <c r="P4" s="174"/>
      <c r="Q4" s="168" t="s">
        <v>52</v>
      </c>
      <c r="R4" s="166" t="s">
        <v>54</v>
      </c>
      <c r="S4" s="168" t="s">
        <v>55</v>
      </c>
      <c r="T4" s="170" t="s">
        <v>56</v>
      </c>
      <c r="U4" s="39"/>
      <c r="V4" s="44"/>
    </row>
    <row r="5" spans="1:22" x14ac:dyDescent="0.3">
      <c r="A5" s="147"/>
      <c r="B5" s="175"/>
      <c r="C5" s="175"/>
      <c r="D5" s="175"/>
      <c r="E5" s="45" t="s">
        <v>57</v>
      </c>
      <c r="F5" s="45" t="s">
        <v>58</v>
      </c>
      <c r="G5" s="169"/>
      <c r="H5" s="46"/>
      <c r="I5" s="47"/>
      <c r="J5" s="46"/>
      <c r="K5" s="147"/>
      <c r="L5" s="175"/>
      <c r="M5" s="175"/>
      <c r="N5" s="175"/>
      <c r="O5" s="45" t="s">
        <v>57</v>
      </c>
      <c r="P5" s="45" t="s">
        <v>58</v>
      </c>
      <c r="Q5" s="169"/>
      <c r="R5" s="167"/>
      <c r="S5" s="169"/>
      <c r="T5" s="171"/>
      <c r="U5" s="39"/>
      <c r="V5" s="47"/>
    </row>
    <row r="6" spans="1:22" x14ac:dyDescent="0.3">
      <c r="A6" s="48">
        <v>1</v>
      </c>
      <c r="B6" s="172" t="s">
        <v>26</v>
      </c>
      <c r="C6" s="49" t="s">
        <v>35</v>
      </c>
      <c r="D6" s="49" t="s">
        <v>59</v>
      </c>
      <c r="E6" s="49">
        <f>O6*R6</f>
        <v>0.89999999999999991</v>
      </c>
      <c r="F6" s="49">
        <f>P6*R6</f>
        <v>9</v>
      </c>
      <c r="G6" s="50">
        <v>4</v>
      </c>
      <c r="H6" s="51"/>
      <c r="I6" s="52"/>
      <c r="J6" s="51"/>
      <c r="K6" s="53">
        <v>1</v>
      </c>
      <c r="L6" s="172" t="s">
        <v>26</v>
      </c>
      <c r="M6" s="49" t="s">
        <v>35</v>
      </c>
      <c r="N6" s="49" t="s">
        <v>59</v>
      </c>
      <c r="O6" s="49">
        <v>0.6</v>
      </c>
      <c r="P6" s="49">
        <v>6</v>
      </c>
      <c r="Q6" s="50">
        <v>4</v>
      </c>
      <c r="R6" s="54">
        <v>1.5</v>
      </c>
      <c r="S6" s="55">
        <v>0</v>
      </c>
      <c r="T6" s="190">
        <v>1</v>
      </c>
      <c r="U6" s="39"/>
      <c r="V6" s="52"/>
    </row>
    <row r="7" spans="1:22" x14ac:dyDescent="0.3">
      <c r="A7" s="56">
        <v>2</v>
      </c>
      <c r="B7" s="173"/>
      <c r="C7" s="57" t="s">
        <v>37</v>
      </c>
      <c r="D7" s="57" t="s">
        <v>59</v>
      </c>
      <c r="E7" s="49">
        <f>O7*R7</f>
        <v>9</v>
      </c>
      <c r="F7" s="49">
        <f>P7*R7</f>
        <v>27</v>
      </c>
      <c r="G7" s="58">
        <v>6</v>
      </c>
      <c r="H7" s="51"/>
      <c r="I7" s="52"/>
      <c r="J7" s="51"/>
      <c r="K7" s="56">
        <v>2</v>
      </c>
      <c r="L7" s="173"/>
      <c r="M7" s="57" t="s">
        <v>37</v>
      </c>
      <c r="N7" s="57" t="s">
        <v>59</v>
      </c>
      <c r="O7" s="57">
        <v>6</v>
      </c>
      <c r="P7" s="57">
        <v>18</v>
      </c>
      <c r="Q7" s="58">
        <v>6</v>
      </c>
      <c r="R7" s="59">
        <v>1.5</v>
      </c>
      <c r="S7" s="60">
        <v>0</v>
      </c>
      <c r="T7" s="191">
        <v>1</v>
      </c>
      <c r="U7" s="39"/>
      <c r="V7" s="52"/>
    </row>
    <row r="8" spans="1:22" x14ac:dyDescent="0.3">
      <c r="A8" s="61">
        <v>3</v>
      </c>
      <c r="B8" s="165" t="s">
        <v>27</v>
      </c>
      <c r="C8" s="62" t="s">
        <v>35</v>
      </c>
      <c r="D8" s="62" t="s">
        <v>59</v>
      </c>
      <c r="E8" s="49">
        <f>O8*R8</f>
        <v>1.0499999999999998</v>
      </c>
      <c r="F8" s="49">
        <f>P8*R8</f>
        <v>6</v>
      </c>
      <c r="G8" s="64">
        <v>4</v>
      </c>
      <c r="H8" s="51"/>
      <c r="I8" s="52"/>
      <c r="J8" s="51"/>
      <c r="K8" s="61">
        <v>3</v>
      </c>
      <c r="L8" s="165" t="s">
        <v>27</v>
      </c>
      <c r="M8" s="62" t="s">
        <v>35</v>
      </c>
      <c r="N8" s="62" t="s">
        <v>59</v>
      </c>
      <c r="O8" s="63">
        <v>0.7</v>
      </c>
      <c r="P8" s="63">
        <v>4</v>
      </c>
      <c r="Q8" s="64">
        <v>4</v>
      </c>
      <c r="R8" s="65">
        <v>1.5</v>
      </c>
      <c r="S8" s="66"/>
      <c r="T8" s="67">
        <v>1</v>
      </c>
      <c r="U8" s="39"/>
      <c r="V8" s="52"/>
    </row>
    <row r="9" spans="1:22" x14ac:dyDescent="0.3">
      <c r="A9" s="61">
        <v>4</v>
      </c>
      <c r="B9" s="165"/>
      <c r="C9" s="68" t="s">
        <v>37</v>
      </c>
      <c r="D9" s="68" t="s">
        <v>59</v>
      </c>
      <c r="E9" s="49">
        <f>O9*R9</f>
        <v>6</v>
      </c>
      <c r="F9" s="49">
        <f>P9*R9</f>
        <v>18</v>
      </c>
      <c r="G9" s="70">
        <v>6</v>
      </c>
      <c r="H9" s="51"/>
      <c r="I9" s="52"/>
      <c r="J9" s="51"/>
      <c r="K9" s="61">
        <v>4</v>
      </c>
      <c r="L9" s="165"/>
      <c r="M9" s="68" t="s">
        <v>37</v>
      </c>
      <c r="N9" s="68" t="s">
        <v>59</v>
      </c>
      <c r="O9" s="69">
        <v>4</v>
      </c>
      <c r="P9" s="69">
        <v>12</v>
      </c>
      <c r="Q9" s="70">
        <v>6</v>
      </c>
      <c r="R9" s="71">
        <v>1.5</v>
      </c>
      <c r="S9" s="72"/>
      <c r="T9" s="73">
        <v>1</v>
      </c>
      <c r="U9" s="39"/>
      <c r="V9" s="52"/>
    </row>
    <row r="10" spans="1:22" x14ac:dyDescent="0.3">
      <c r="A10" s="74"/>
      <c r="B10" s="75"/>
      <c r="C10" s="76"/>
      <c r="D10" s="76"/>
      <c r="E10" s="51"/>
      <c r="F10" s="51"/>
      <c r="G10" s="77"/>
      <c r="H10" s="51"/>
      <c r="I10" s="52"/>
      <c r="J10" s="51"/>
      <c r="K10" s="78" t="s">
        <v>60</v>
      </c>
      <c r="L10" s="79"/>
      <c r="M10" s="76"/>
      <c r="N10" s="76"/>
      <c r="O10" s="80"/>
      <c r="P10" s="76"/>
      <c r="Q10" s="77"/>
      <c r="R10" s="81"/>
      <c r="S10" s="82"/>
      <c r="T10" s="83"/>
      <c r="U10" s="39"/>
      <c r="V10" s="52"/>
    </row>
    <row r="11" spans="1:22" x14ac:dyDescent="0.3">
      <c r="A11" s="84"/>
      <c r="B11" s="85"/>
      <c r="C11" s="51"/>
      <c r="D11" s="51"/>
      <c r="E11" s="80"/>
      <c r="F11" s="51"/>
      <c r="G11" s="80"/>
      <c r="H11" s="51"/>
      <c r="I11" s="52"/>
      <c r="J11" s="51"/>
      <c r="K11" s="80"/>
      <c r="L11" s="51"/>
      <c r="M11" s="86"/>
      <c r="N11" s="86"/>
      <c r="O11" s="86"/>
      <c r="P11" s="39"/>
      <c r="Q11" s="39"/>
      <c r="R11" s="39"/>
      <c r="S11" s="39"/>
      <c r="T11" s="39"/>
      <c r="U11" s="39"/>
      <c r="V11" s="52"/>
    </row>
    <row r="12" spans="1:22" ht="21" x14ac:dyDescent="0.4">
      <c r="A12" s="84"/>
      <c r="B12" s="85" t="s">
        <v>82</v>
      </c>
      <c r="C12" s="51"/>
      <c r="D12" s="51"/>
      <c r="E12" s="80"/>
      <c r="F12" s="51"/>
      <c r="G12" s="80"/>
      <c r="H12" s="51"/>
      <c r="I12" s="52"/>
      <c r="J12" s="41"/>
      <c r="K12" s="42" t="s">
        <v>61</v>
      </c>
      <c r="L12" s="41"/>
      <c r="M12" s="41"/>
      <c r="N12" s="42"/>
      <c r="O12" s="41"/>
      <c r="P12" s="41"/>
      <c r="Q12" s="41"/>
      <c r="R12" s="41"/>
      <c r="S12" s="41"/>
      <c r="T12" s="41"/>
      <c r="U12" s="41"/>
      <c r="V12" s="52"/>
    </row>
    <row r="13" spans="1:22" x14ac:dyDescent="0.3">
      <c r="A13" s="84"/>
      <c r="B13" s="85"/>
      <c r="C13" s="51"/>
      <c r="D13" s="51"/>
      <c r="E13" s="80"/>
      <c r="F13" s="51"/>
      <c r="G13" s="80"/>
      <c r="H13" s="51"/>
      <c r="I13" s="52"/>
      <c r="J13" s="51"/>
      <c r="K13" s="80"/>
      <c r="L13" s="51"/>
      <c r="M13" s="86"/>
      <c r="N13" s="86"/>
      <c r="O13" s="86"/>
      <c r="P13" s="39"/>
      <c r="Q13" s="39"/>
      <c r="R13" s="39"/>
      <c r="S13" s="39"/>
      <c r="T13" s="39"/>
      <c r="U13" s="39"/>
      <c r="V13" s="52"/>
    </row>
    <row r="14" spans="1:22" x14ac:dyDescent="0.3">
      <c r="A14" s="84"/>
      <c r="B14" s="85"/>
      <c r="C14" s="51"/>
      <c r="D14" s="51"/>
      <c r="E14" s="80"/>
      <c r="F14" s="51"/>
      <c r="G14" s="80"/>
      <c r="H14" s="51"/>
      <c r="I14" s="52"/>
      <c r="J14" s="51"/>
      <c r="K14" s="87" t="s">
        <v>0</v>
      </c>
      <c r="L14" s="88" t="s">
        <v>62</v>
      </c>
      <c r="M14" s="89" t="s">
        <v>63</v>
      </c>
      <c r="N14" s="90"/>
      <c r="O14" s="90"/>
      <c r="P14" s="90"/>
      <c r="Q14" s="90"/>
      <c r="R14" s="90"/>
      <c r="S14" s="90"/>
      <c r="T14" s="91"/>
      <c r="U14" s="39"/>
      <c r="V14" s="52"/>
    </row>
    <row r="15" spans="1:22" x14ac:dyDescent="0.3">
      <c r="A15" s="84"/>
      <c r="B15" s="92"/>
      <c r="C15" s="51"/>
      <c r="D15" s="51"/>
      <c r="E15" s="80"/>
      <c r="F15" s="51"/>
      <c r="G15" s="80"/>
      <c r="H15" s="51"/>
      <c r="I15" s="52"/>
      <c r="J15" s="51"/>
      <c r="K15" s="93">
        <v>1</v>
      </c>
      <c r="L15" s="94"/>
      <c r="M15" s="163" t="s">
        <v>104</v>
      </c>
      <c r="N15" s="163"/>
      <c r="O15" s="163"/>
      <c r="P15" s="163"/>
      <c r="Q15" s="163"/>
      <c r="R15" s="163"/>
      <c r="S15" s="163"/>
      <c r="T15" s="164"/>
      <c r="U15" s="39"/>
      <c r="V15" s="52"/>
    </row>
    <row r="16" spans="1:22" x14ac:dyDescent="0.3">
      <c r="A16" s="84"/>
      <c r="B16" s="85"/>
      <c r="C16" s="51"/>
      <c r="D16" s="51"/>
      <c r="E16" s="80"/>
      <c r="F16" s="51"/>
      <c r="G16" s="80"/>
      <c r="H16" s="51"/>
      <c r="I16" s="52"/>
      <c r="J16" s="51"/>
      <c r="K16" s="95">
        <v>2</v>
      </c>
      <c r="L16" s="96"/>
      <c r="M16" s="188"/>
      <c r="N16" s="188"/>
      <c r="O16" s="188"/>
      <c r="P16" s="188"/>
      <c r="Q16" s="188"/>
      <c r="R16" s="188"/>
      <c r="S16" s="188"/>
      <c r="T16" s="189"/>
      <c r="U16" s="39"/>
      <c r="V16" s="52"/>
    </row>
    <row r="17" spans="1:22" x14ac:dyDescent="0.3">
      <c r="A17" s="84"/>
      <c r="B17" s="85"/>
      <c r="C17" s="51"/>
      <c r="D17" s="51"/>
      <c r="E17" s="80"/>
      <c r="F17" s="51"/>
      <c r="G17" s="80"/>
      <c r="H17" s="51"/>
      <c r="I17" s="52"/>
      <c r="J17" s="51"/>
      <c r="K17" s="28" t="s">
        <v>64</v>
      </c>
      <c r="L17" s="82"/>
      <c r="M17" s="86"/>
      <c r="N17" s="86"/>
      <c r="O17" s="86"/>
      <c r="P17" s="86"/>
      <c r="Q17" s="86"/>
      <c r="R17" s="86"/>
      <c r="S17" s="86"/>
      <c r="T17" s="86"/>
      <c r="U17" s="39"/>
      <c r="V17" s="52"/>
    </row>
    <row r="18" spans="1:22" x14ac:dyDescent="0.3">
      <c r="A18" s="84"/>
      <c r="B18" s="85"/>
      <c r="C18" s="51"/>
      <c r="D18" s="51"/>
      <c r="E18" s="80"/>
      <c r="F18" s="51"/>
      <c r="G18" s="80"/>
      <c r="H18" s="51"/>
      <c r="I18" s="52"/>
      <c r="J18" s="51"/>
      <c r="K18" s="82"/>
      <c r="L18" s="82"/>
      <c r="M18" s="86"/>
      <c r="N18" s="86"/>
      <c r="O18" s="86"/>
      <c r="P18" s="86"/>
      <c r="Q18" s="86"/>
      <c r="R18" s="86"/>
      <c r="S18" s="86"/>
      <c r="T18" s="86"/>
      <c r="U18" s="39"/>
      <c r="V18" s="52"/>
    </row>
    <row r="19" spans="1:22" x14ac:dyDescent="0.3">
      <c r="A19" s="39"/>
      <c r="B19" s="39"/>
      <c r="C19" s="39"/>
      <c r="D19" s="39"/>
      <c r="E19" s="39"/>
      <c r="F19" s="39"/>
      <c r="G19" s="39"/>
      <c r="H19" s="51"/>
      <c r="I19" s="41"/>
      <c r="J19" s="41"/>
      <c r="K19" s="97"/>
      <c r="L19" s="97"/>
      <c r="M19" s="98"/>
      <c r="N19" s="98"/>
      <c r="O19" s="98"/>
      <c r="P19" s="98"/>
      <c r="Q19" s="98"/>
      <c r="R19" s="98"/>
      <c r="S19" s="98"/>
      <c r="T19" s="98"/>
      <c r="U19" s="41"/>
      <c r="V19" s="41"/>
    </row>
    <row r="20" spans="1:22" x14ac:dyDescent="0.3">
      <c r="H20" s="51"/>
    </row>
    <row r="21" spans="1:22" x14ac:dyDescent="0.3">
      <c r="H21" s="51"/>
    </row>
    <row r="22" spans="1:22" x14ac:dyDescent="0.3">
      <c r="H22" s="51"/>
    </row>
    <row r="23" spans="1:22" x14ac:dyDescent="0.3">
      <c r="H23" s="51"/>
    </row>
    <row r="24" spans="1:22" x14ac:dyDescent="0.3">
      <c r="H24" s="51"/>
    </row>
    <row r="25" spans="1:22" x14ac:dyDescent="0.3">
      <c r="H25" s="39"/>
    </row>
  </sheetData>
  <mergeCells count="21">
    <mergeCell ref="A4:A5"/>
    <mergeCell ref="B4:B5"/>
    <mergeCell ref="C4:C5"/>
    <mergeCell ref="D4:D5"/>
    <mergeCell ref="E4:F4"/>
    <mergeCell ref="M15:T15"/>
    <mergeCell ref="M16:T16"/>
    <mergeCell ref="B8:B9"/>
    <mergeCell ref="L8:L9"/>
    <mergeCell ref="R4:R5"/>
    <mergeCell ref="S4:S5"/>
    <mergeCell ref="T4:T5"/>
    <mergeCell ref="B6:B7"/>
    <mergeCell ref="L6:L7"/>
    <mergeCell ref="K4:K5"/>
    <mergeCell ref="L4:L5"/>
    <mergeCell ref="M4:M5"/>
    <mergeCell ref="N4:N5"/>
    <mergeCell ref="O4:P4"/>
    <mergeCell ref="Q4:Q5"/>
    <mergeCell ref="G4:G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28"/>
  <sheetViews>
    <sheetView topLeftCell="A21" workbookViewId="0">
      <selection activeCell="A50" sqref="A50"/>
    </sheetView>
  </sheetViews>
  <sheetFormatPr defaultRowHeight="14.4" x14ac:dyDescent="0.3"/>
  <sheetData>
    <row r="2" spans="1:26" x14ac:dyDescent="0.3">
      <c r="A2" s="119">
        <f>'Coal resource'!S5</f>
        <v>0.9</v>
      </c>
      <c r="B2" s="119">
        <f>'Coal resource'!T5</f>
        <v>1.2</v>
      </c>
      <c r="C2" s="119">
        <f>'Coal resource'!U5</f>
        <v>1.5</v>
      </c>
      <c r="D2" s="119">
        <f>'Coal resource'!V5</f>
        <v>1.95</v>
      </c>
      <c r="E2" s="119">
        <f>'Coal resource'!T7</f>
        <v>2</v>
      </c>
      <c r="F2" s="119">
        <f>'Coal resource'!W5</f>
        <v>2.4</v>
      </c>
      <c r="G2" s="119">
        <f>'Coal resource'!U7</f>
        <v>3</v>
      </c>
      <c r="H2" s="119">
        <f>'Coal resource'!X5</f>
        <v>3.3</v>
      </c>
      <c r="I2" s="119">
        <f>'Coal resource'!V7</f>
        <v>4</v>
      </c>
      <c r="J2" s="119">
        <f>'Coal resource'!Y5</f>
        <v>4.2</v>
      </c>
      <c r="K2" s="117">
        <f>'Coal resource'!W7</f>
        <v>5.5</v>
      </c>
      <c r="L2" s="119">
        <f>'Coal resource'!X7</f>
        <v>6.5</v>
      </c>
      <c r="M2" s="119">
        <f>'Coal resource'!Z5</f>
        <v>6.6</v>
      </c>
      <c r="N2" s="119">
        <f>'Coal resource'!Y7</f>
        <v>8</v>
      </c>
      <c r="O2" s="119">
        <f>'Coal resource'!AA5</f>
        <v>9</v>
      </c>
      <c r="P2" s="119">
        <f>'Coal resource'!Z7</f>
        <v>10</v>
      </c>
      <c r="Q2" s="119">
        <f>'Coal resource'!AL7</f>
        <v>11</v>
      </c>
      <c r="R2" s="119">
        <f>'Coal resource'!AA7</f>
        <v>12</v>
      </c>
      <c r="S2" s="119">
        <f>'Coal resource'!AM7</f>
        <v>13.5</v>
      </c>
      <c r="T2" s="119">
        <f>'Coal resource'!AN7</f>
        <v>16</v>
      </c>
      <c r="U2" s="119">
        <f>'Coal resource'!AO7</f>
        <v>19</v>
      </c>
      <c r="V2" s="119">
        <f>'Coal resource'!AP7</f>
        <v>22</v>
      </c>
      <c r="W2" s="119">
        <f>'Coal resource'!AQ7</f>
        <v>25</v>
      </c>
      <c r="X2" s="119">
        <f>'Coal resource'!AR7</f>
        <v>28</v>
      </c>
      <c r="Y2" s="119">
        <f>'Coal resource'!AS7</f>
        <v>32</v>
      </c>
      <c r="Z2" s="119">
        <f>'Coal resource'!AT7</f>
        <v>36</v>
      </c>
    </row>
    <row r="3" spans="1:26" x14ac:dyDescent="0.3">
      <c r="A3" s="30">
        <f>'Coal resource'!S31</f>
        <v>0</v>
      </c>
      <c r="B3" s="30">
        <f>'Coal resource'!T30</f>
        <v>1454.5</v>
      </c>
      <c r="C3" s="30">
        <f>'Coal resource'!U30</f>
        <v>1454.5</v>
      </c>
      <c r="D3" s="30">
        <f>'Coal resource'!V30</f>
        <v>1644.5</v>
      </c>
      <c r="E3" s="30">
        <f>'Coal resource'!T29</f>
        <v>2214.9299999999998</v>
      </c>
      <c r="F3" s="30">
        <f>'Coal resource'!W30</f>
        <v>1644.5</v>
      </c>
      <c r="G3" s="30">
        <f>'Coal resource'!U29</f>
        <v>2426.0700000000002</v>
      </c>
      <c r="H3" s="30">
        <f>'Coal resource'!X30</f>
        <v>0</v>
      </c>
      <c r="I3" s="30">
        <f>'Coal resource'!V29</f>
        <v>1047.0900000000001</v>
      </c>
      <c r="J3" s="30">
        <f>'Coal resource'!Y30</f>
        <v>0</v>
      </c>
      <c r="K3" s="30">
        <f>'Coal resource'!W29</f>
        <v>1221</v>
      </c>
      <c r="L3" s="30">
        <f>'Coal resource'!X29</f>
        <v>55.75</v>
      </c>
      <c r="M3" s="30">
        <f>'Coal resource'!Z30</f>
        <v>0</v>
      </c>
      <c r="N3" s="30">
        <f>'Coal resource'!Y29</f>
        <v>55.75</v>
      </c>
      <c r="O3" s="30">
        <f>'Coal resource'!AA30</f>
        <v>0</v>
      </c>
      <c r="P3" s="30">
        <f>'Coal resource'!Z29</f>
        <v>0</v>
      </c>
      <c r="Q3" s="30">
        <f>'Coal resource'!AL30</f>
        <v>3467.9333333333334</v>
      </c>
      <c r="R3" s="30">
        <f>'Coal resource'!AA30</f>
        <v>0</v>
      </c>
      <c r="S3" s="30">
        <f>'Coal resource'!AM30</f>
        <v>3467.9333333333334</v>
      </c>
      <c r="T3" s="30">
        <f>'Coal resource'!AN30</f>
        <v>3467.9333333333334</v>
      </c>
      <c r="U3" s="30">
        <f>'Coal resource'!AO30</f>
        <v>1733.9666666666667</v>
      </c>
      <c r="V3" s="30">
        <f>'Coal resource'!AP30</f>
        <v>1733.9666666666667</v>
      </c>
      <c r="W3" s="30">
        <f>'Coal resource'!AQ30</f>
        <v>1733.9666666666667</v>
      </c>
      <c r="X3" s="30">
        <f>'Coal resource'!AR30</f>
        <v>1733.9666666666667</v>
      </c>
      <c r="Y3" s="30">
        <f>'Coal resource'!AS30</f>
        <v>1733.9666666666667</v>
      </c>
      <c r="Z3" s="30">
        <f>'Coal resource'!AT30</f>
        <v>1733.9666666666667</v>
      </c>
    </row>
    <row r="4" spans="1:26" x14ac:dyDescent="0.3">
      <c r="A4" s="30">
        <f>A3</f>
        <v>0</v>
      </c>
      <c r="B4" s="30">
        <f>A4+B3</f>
        <v>1454.5</v>
      </c>
      <c r="C4" s="30">
        <f t="shared" ref="C4" si="0">B4+C3</f>
        <v>2909</v>
      </c>
      <c r="D4" s="30">
        <f t="shared" ref="D4" si="1">C4+D3</f>
        <v>4553.5</v>
      </c>
      <c r="E4" s="30">
        <f t="shared" ref="E4" si="2">D4+E3</f>
        <v>6768.43</v>
      </c>
      <c r="F4" s="30">
        <f t="shared" ref="F4" si="3">E4+F3</f>
        <v>8412.93</v>
      </c>
      <c r="G4" s="30">
        <f t="shared" ref="G4" si="4">F4+G3</f>
        <v>10839</v>
      </c>
      <c r="H4" s="30">
        <f t="shared" ref="H4" si="5">G4+H3</f>
        <v>10839</v>
      </c>
      <c r="I4" s="30">
        <f t="shared" ref="I4" si="6">H4+I3</f>
        <v>11886.09</v>
      </c>
      <c r="J4" s="30">
        <f t="shared" ref="J4" si="7">I4+J3</f>
        <v>11886.09</v>
      </c>
      <c r="K4" s="30">
        <f t="shared" ref="K4" si="8">J4+K3</f>
        <v>13107.09</v>
      </c>
      <c r="L4" s="30">
        <f t="shared" ref="L4" si="9">K4+L3</f>
        <v>13162.84</v>
      </c>
      <c r="M4" s="30">
        <f t="shared" ref="M4" si="10">L4+M3</f>
        <v>13162.84</v>
      </c>
      <c r="N4" s="30">
        <f t="shared" ref="N4" si="11">M4+N3</f>
        <v>13218.59</v>
      </c>
      <c r="O4" s="30">
        <f t="shared" ref="O4" si="12">N4+O3</f>
        <v>13218.59</v>
      </c>
      <c r="P4" s="30">
        <f t="shared" ref="P4" si="13">O4+P3</f>
        <v>13218.59</v>
      </c>
      <c r="Q4" s="30">
        <f t="shared" ref="Q4" si="14">P4+Q3</f>
        <v>16686.523333333334</v>
      </c>
      <c r="R4" s="30">
        <f t="shared" ref="R4" si="15">Q4+R3</f>
        <v>16686.523333333334</v>
      </c>
      <c r="S4" s="30">
        <f t="shared" ref="S4" si="16">R4+S3</f>
        <v>20154.456666666669</v>
      </c>
      <c r="T4" s="30">
        <f t="shared" ref="T4" si="17">S4+T3</f>
        <v>23622.390000000003</v>
      </c>
      <c r="U4" s="30">
        <f t="shared" ref="U4" si="18">T4+U3</f>
        <v>25356.35666666667</v>
      </c>
      <c r="V4" s="30">
        <f t="shared" ref="V4" si="19">U4+V3</f>
        <v>27090.323333333337</v>
      </c>
      <c r="W4" s="30">
        <f t="shared" ref="W4" si="20">V4+W3</f>
        <v>28824.290000000005</v>
      </c>
      <c r="X4" s="30">
        <f t="shared" ref="X4" si="21">W4+X3</f>
        <v>30558.256666666672</v>
      </c>
      <c r="Y4" s="30">
        <f t="shared" ref="Y4" si="22">X4+Y3</f>
        <v>32292.223333333339</v>
      </c>
      <c r="Z4" s="30">
        <f t="shared" ref="Z4" si="23">Y4+Z3</f>
        <v>34026.19</v>
      </c>
    </row>
    <row r="5" spans="1:26" x14ac:dyDescent="0.3">
      <c r="B5" s="123"/>
      <c r="D5" s="30"/>
      <c r="E5" s="30"/>
      <c r="F5" s="30"/>
      <c r="G5" s="30"/>
    </row>
    <row r="6" spans="1:26" x14ac:dyDescent="0.3">
      <c r="B6" s="124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</row>
    <row r="7" spans="1:26" x14ac:dyDescent="0.3">
      <c r="B7" s="124"/>
      <c r="C7" s="105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</row>
    <row r="8" spans="1:26" x14ac:dyDescent="0.3">
      <c r="B8" s="124"/>
      <c r="C8" s="105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</row>
    <row r="9" spans="1:26" x14ac:dyDescent="0.3">
      <c r="B9" s="124"/>
      <c r="C9" s="105"/>
      <c r="D9" s="30"/>
      <c r="E9" s="30"/>
      <c r="F9" s="30"/>
      <c r="G9" s="30"/>
    </row>
    <row r="10" spans="1:26" x14ac:dyDescent="0.3">
      <c r="B10" s="124"/>
      <c r="C10" s="105"/>
      <c r="D10" s="30"/>
      <c r="E10" s="30"/>
      <c r="F10" s="30"/>
      <c r="G10" s="30"/>
    </row>
    <row r="11" spans="1:26" x14ac:dyDescent="0.3">
      <c r="B11" s="124"/>
      <c r="C11" s="105"/>
      <c r="D11" s="30"/>
      <c r="E11" s="30"/>
      <c r="F11" s="30"/>
      <c r="G11" s="30"/>
    </row>
    <row r="12" spans="1:26" x14ac:dyDescent="0.3">
      <c r="B12" s="124"/>
      <c r="C12" s="105"/>
      <c r="D12" s="30"/>
      <c r="E12" s="30"/>
      <c r="F12" s="30"/>
      <c r="G12" s="30"/>
    </row>
    <row r="13" spans="1:26" x14ac:dyDescent="0.3">
      <c r="B13" s="124"/>
      <c r="F13" s="30"/>
      <c r="G13" s="30"/>
    </row>
    <row r="14" spans="1:26" x14ac:dyDescent="0.3">
      <c r="C14" s="105"/>
      <c r="D14" s="30"/>
      <c r="E14" s="30"/>
      <c r="F14" s="30"/>
      <c r="G14" s="30"/>
    </row>
    <row r="15" spans="1:26" x14ac:dyDescent="0.3">
      <c r="F15" s="30"/>
      <c r="G15" s="30"/>
    </row>
    <row r="16" spans="1:26" x14ac:dyDescent="0.3">
      <c r="F16" s="30"/>
      <c r="G16" s="30"/>
    </row>
    <row r="17" spans="1:22" x14ac:dyDescent="0.3">
      <c r="F17" s="30"/>
      <c r="G17" s="30"/>
    </row>
    <row r="18" spans="1:22" x14ac:dyDescent="0.3">
      <c r="F18" s="30"/>
      <c r="G18" s="30"/>
    </row>
    <row r="19" spans="1:22" x14ac:dyDescent="0.3">
      <c r="F19" s="30"/>
      <c r="G19" s="30"/>
    </row>
    <row r="20" spans="1:22" x14ac:dyDescent="0.3">
      <c r="F20" s="30"/>
      <c r="G20" s="30"/>
    </row>
    <row r="21" spans="1:22" x14ac:dyDescent="0.3">
      <c r="F21" s="30"/>
      <c r="G21" s="30"/>
    </row>
    <row r="22" spans="1:22" x14ac:dyDescent="0.3">
      <c r="F22" s="30"/>
      <c r="G22" s="30"/>
    </row>
    <row r="26" spans="1:22" x14ac:dyDescent="0.3">
      <c r="B26" s="119">
        <f>'Coal resource'!AC5</f>
        <v>1.05</v>
      </c>
      <c r="C26" s="119">
        <f>'Coal resource'!AD5</f>
        <v>1.45</v>
      </c>
      <c r="D26" s="119">
        <f>'Coal resource'!AE5</f>
        <v>1.8</v>
      </c>
      <c r="E26" s="119">
        <f>'Coal resource'!AD7</f>
        <v>2</v>
      </c>
      <c r="F26" s="119">
        <f>'Coal resource'!AF5</f>
        <v>2.25</v>
      </c>
      <c r="G26" s="119">
        <f>'Coal resource'!AG5</f>
        <v>2.7</v>
      </c>
      <c r="H26" s="119">
        <f>'Coal resource'!AE7</f>
        <v>3</v>
      </c>
      <c r="I26" s="119">
        <f>'Coal resource'!AF7</f>
        <v>4</v>
      </c>
      <c r="J26" s="119">
        <f>'Coal resource'!AH5</f>
        <v>4.2</v>
      </c>
      <c r="K26" s="119">
        <f>'Coal resource'!AW5</f>
        <v>5</v>
      </c>
      <c r="L26" s="119">
        <f>'Coal resource'!AI5</f>
        <v>6</v>
      </c>
      <c r="M26" s="119">
        <f>'Coal resource'!AX5</f>
        <v>6</v>
      </c>
      <c r="N26" s="119">
        <f>'Coal resource'!AW7</f>
        <v>7</v>
      </c>
      <c r="O26" s="119">
        <f>'Coal resource'!AX7</f>
        <v>8.5</v>
      </c>
      <c r="P26" s="119">
        <f>'Coal resource'!AY7</f>
        <v>10</v>
      </c>
      <c r="Q26" s="119">
        <f>'Coal resource'!AZ7</f>
        <v>12</v>
      </c>
      <c r="R26" s="119">
        <f>'Coal resource'!BA7</f>
        <v>14</v>
      </c>
      <c r="S26" s="119">
        <f>'Coal resource'!BB7</f>
        <v>16</v>
      </c>
      <c r="T26" s="119">
        <f>'Coal resource'!BC7</f>
        <v>18</v>
      </c>
      <c r="U26" s="119">
        <f>'Coal resource'!BD7</f>
        <v>21</v>
      </c>
      <c r="V26" s="119">
        <f>'Coal resource'!BE7</f>
        <v>24</v>
      </c>
    </row>
    <row r="27" spans="1:22" x14ac:dyDescent="0.3">
      <c r="A27" s="30">
        <f>'Coal resource'!AC31</f>
        <v>0</v>
      </c>
      <c r="B27" s="30">
        <v>0</v>
      </c>
      <c r="C27" s="30">
        <f>'Coal resource'!AD29</f>
        <v>293.69</v>
      </c>
      <c r="D27" s="30">
        <f>'Coal resource'!AE29</f>
        <v>308.31</v>
      </c>
      <c r="E27" s="30">
        <f>'Coal resource'!AD30</f>
        <v>342.12</v>
      </c>
      <c r="F27" s="30">
        <f>'Coal resource'!AF29</f>
        <v>8.91</v>
      </c>
      <c r="G27" s="30">
        <f>'Coal resource'!AG29</f>
        <v>18.090000000000003</v>
      </c>
      <c r="H27" s="30">
        <f>'Coal resource'!AE30</f>
        <v>584.88</v>
      </c>
      <c r="I27" s="30">
        <f>'Coal resource'!AF30</f>
        <v>116.49000000000001</v>
      </c>
      <c r="J27" s="30">
        <f>'Coal resource'!AH29</f>
        <v>0</v>
      </c>
      <c r="K27" s="30">
        <f>'Coal resource'!AG30</f>
        <v>236.51</v>
      </c>
      <c r="L27" s="30">
        <f>'Coal resource'!AH30</f>
        <v>0</v>
      </c>
      <c r="M27" s="30">
        <f>'Coal resource'!AI29</f>
        <v>0</v>
      </c>
      <c r="N27" s="30">
        <f>'Coal resource'!AW30</f>
        <v>346.40100000000001</v>
      </c>
      <c r="O27" s="30">
        <f>'Coal resource'!AX30</f>
        <v>346.40100000000001</v>
      </c>
      <c r="P27" s="30">
        <f>'Coal resource'!AY30</f>
        <v>346.40100000000001</v>
      </c>
      <c r="Q27" s="30">
        <f>'Coal resource'!AZ30</f>
        <v>173.20050000000001</v>
      </c>
      <c r="R27" s="30">
        <f>'Coal resource'!BA30</f>
        <v>173.20050000000001</v>
      </c>
      <c r="S27" s="30">
        <f>'Coal resource'!BB30</f>
        <v>173.20050000000001</v>
      </c>
      <c r="T27" s="30">
        <f>'Coal resource'!BC30</f>
        <v>173.20050000000001</v>
      </c>
      <c r="U27" s="30">
        <f>'Coal resource'!BD30</f>
        <v>173.20050000000001</v>
      </c>
      <c r="V27" s="30">
        <f>'Coal resource'!BE30</f>
        <v>173.20050000000001</v>
      </c>
    </row>
    <row r="28" spans="1:22" x14ac:dyDescent="0.3">
      <c r="A28" s="30">
        <f>A27</f>
        <v>0</v>
      </c>
      <c r="B28" s="30">
        <v>0</v>
      </c>
      <c r="C28" s="30">
        <f t="shared" ref="B28:K28" si="24">B28+C27</f>
        <v>293.69</v>
      </c>
      <c r="D28" s="30">
        <f t="shared" si="24"/>
        <v>602</v>
      </c>
      <c r="E28" s="30">
        <f t="shared" ref="E28" si="25">D28+E27</f>
        <v>944.12</v>
      </c>
      <c r="F28" s="30">
        <f t="shared" ref="F28" si="26">E28+F27</f>
        <v>953.03</v>
      </c>
      <c r="G28" s="30">
        <f t="shared" ref="G28" si="27">F28+G27</f>
        <v>971.12</v>
      </c>
      <c r="H28" s="30">
        <f t="shared" ref="H28" si="28">G28+H27</f>
        <v>1556</v>
      </c>
      <c r="I28" s="30">
        <f t="shared" ref="I28" si="29">H28+I27</f>
        <v>1672.49</v>
      </c>
      <c r="J28" s="30">
        <f t="shared" ref="J28" si="30">I28+J27</f>
        <v>1672.49</v>
      </c>
      <c r="K28" s="30">
        <f t="shared" ref="K28" si="31">J28+K27</f>
        <v>1909</v>
      </c>
      <c r="L28" s="30">
        <f t="shared" ref="L28" si="32">K28+L27</f>
        <v>1909</v>
      </c>
      <c r="M28" s="30">
        <f t="shared" ref="M28" si="33">L28+M27</f>
        <v>1909</v>
      </c>
      <c r="N28" s="30">
        <f t="shared" ref="N28" si="34">M28+N27</f>
        <v>2255.4009999999998</v>
      </c>
      <c r="O28" s="30">
        <f t="shared" ref="O28" si="35">N28+O27</f>
        <v>2601.8019999999997</v>
      </c>
      <c r="P28" s="30">
        <f t="shared" ref="P28" si="36">O28+P27</f>
        <v>2948.2029999999995</v>
      </c>
      <c r="Q28" s="30">
        <f t="shared" ref="Q28" si="37">P28+Q27</f>
        <v>3121.4034999999994</v>
      </c>
      <c r="R28" s="30">
        <f t="shared" ref="R28" si="38">Q28+R27</f>
        <v>3294.6039999999994</v>
      </c>
      <c r="S28" s="30">
        <f t="shared" ref="S28" si="39">R28+S27</f>
        <v>3467.8044999999993</v>
      </c>
      <c r="T28" s="30">
        <f t="shared" ref="T28" si="40">S28+T27</f>
        <v>3641.0049999999992</v>
      </c>
      <c r="U28" s="30">
        <f t="shared" ref="U28" si="41">T28+U27</f>
        <v>3814.2054999999991</v>
      </c>
      <c r="V28" s="30">
        <f t="shared" ref="V28" si="42">U28+V27</f>
        <v>3987.405999999999</v>
      </c>
    </row>
  </sheetData>
  <sortState ref="C5:D24">
    <sortCondition ref="C5:C24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Coal data summary</vt:lpstr>
      <vt:lpstr>Coal resource</vt:lpstr>
      <vt:lpstr>Coal - Production costs</vt:lpstr>
      <vt:lpstr>Supply cost curves</vt:lpstr>
    </vt:vector>
  </TitlesOfParts>
  <Company>University of Dayton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Faculty/Staff/Student</dc:creator>
  <cp:lastModifiedBy>Faculty/Staff/Student</cp:lastModifiedBy>
  <dcterms:created xsi:type="dcterms:W3CDTF">2015-02-14T22:01:37Z</dcterms:created>
  <dcterms:modified xsi:type="dcterms:W3CDTF">2015-03-06T17:26:47Z</dcterms:modified>
</cp:coreProperties>
</file>